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66925"/>
  <xr:revisionPtr revIDLastSave="0" documentId="13_ncr:1_{BA0AFE89-6548-49A4-AC83-6D9580E1E5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rcamento" sheetId="1" r:id="rId1"/>
    <sheet name="CRONOGRAMA1" sheetId="8" r:id="rId2"/>
    <sheet name="Memorial Calculo" sheetId="4" r:id="rId3"/>
    <sheet name="BDI" sheetId="3" r:id="rId4"/>
    <sheet name="Planilha2" sheetId="7" r:id="rId5"/>
    <sheet name="COMPOSIÇÃO" sheetId="6" r:id="rId6"/>
  </sheets>
  <externalReferences>
    <externalReference r:id="rId7"/>
    <externalReference r:id="rId8"/>
    <externalReference r:id="rId9"/>
    <externalReference r:id="rId10"/>
  </externalReferences>
  <definedNames>
    <definedName name="_xlnm.Print_Area" localSheetId="3">BDI!$A$1:$I$45</definedName>
    <definedName name="_xlnm.Print_Area" localSheetId="1">CRONOGRAMA1!$A$1:$Z$45</definedName>
    <definedName name="_xlnm.Print_Area" localSheetId="2">'Memorial Calculo'!$A$1:$N$237</definedName>
    <definedName name="_xlnm.Print_Area" localSheetId="0">orcamento!$A$1:$J$44</definedName>
    <definedName name="JR_PAGE_ANCHOR_0_1">orcamento!#REF!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F148" i="4"/>
  <c r="F149" i="4"/>
  <c r="F150" i="4"/>
  <c r="F151" i="4"/>
  <c r="F152" i="4"/>
  <c r="F153" i="4"/>
  <c r="F154" i="4"/>
  <c r="F155" i="4"/>
  <c r="F156" i="4"/>
  <c r="F140" i="4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J31" i="1"/>
  <c r="J30" i="1" s="1"/>
  <c r="I31" i="1"/>
  <c r="I30" i="1" s="1"/>
  <c r="A30" i="8"/>
  <c r="A10" i="8"/>
  <c r="B30" i="8"/>
  <c r="B10" i="8"/>
  <c r="D10" i="8" l="1"/>
  <c r="C10" i="8"/>
  <c r="H22" i="1" l="1"/>
  <c r="J22" i="1" s="1"/>
  <c r="I22" i="1"/>
  <c r="H21" i="1"/>
  <c r="J21" i="1" s="1"/>
  <c r="I21" i="1"/>
  <c r="H20" i="1"/>
  <c r="J20" i="1"/>
  <c r="I20" i="1"/>
  <c r="F110" i="4"/>
  <c r="F109" i="4"/>
  <c r="F103" i="4"/>
  <c r="F102" i="4"/>
  <c r="N99" i="4" s="1"/>
  <c r="F96" i="4"/>
  <c r="F95" i="4"/>
  <c r="I28" i="1"/>
  <c r="H28" i="1"/>
  <c r="J28" i="1" s="1"/>
  <c r="I29" i="1"/>
  <c r="H29" i="1"/>
  <c r="J29" i="1" s="1"/>
  <c r="A9" i="8"/>
  <c r="B9" i="8"/>
  <c r="A8" i="8"/>
  <c r="A7" i="8"/>
  <c r="B8" i="8"/>
  <c r="I27" i="1"/>
  <c r="H27" i="1"/>
  <c r="J27" i="1" s="1"/>
  <c r="N106" i="4" l="1"/>
  <c r="N92" i="4"/>
  <c r="I25" i="1"/>
  <c r="H25" i="1"/>
  <c r="J25" i="1" s="1"/>
  <c r="I26" i="1"/>
  <c r="H26" i="1"/>
  <c r="J26" i="1" s="1"/>
  <c r="I24" i="1"/>
  <c r="H24" i="1"/>
  <c r="J24" i="1" s="1"/>
  <c r="F146" i="4"/>
  <c r="F147" i="4"/>
  <c r="B135" i="4"/>
  <c r="C135" i="4"/>
  <c r="J23" i="1" l="1"/>
  <c r="I23" i="1"/>
  <c r="D9" i="8"/>
  <c r="G9" i="8" s="1"/>
  <c r="C9" i="8"/>
  <c r="K7" i="8"/>
  <c r="M7" i="8"/>
  <c r="O7" i="8"/>
  <c r="Q7" i="8"/>
  <c r="S7" i="8"/>
  <c r="K8" i="8"/>
  <c r="M8" i="8"/>
  <c r="O8" i="8"/>
  <c r="Q8" i="8"/>
  <c r="S8" i="8"/>
  <c r="M9" i="8"/>
  <c r="O9" i="8"/>
  <c r="Q9" i="8"/>
  <c r="S9" i="8"/>
  <c r="K11" i="8"/>
  <c r="S11" i="8"/>
  <c r="K12" i="8"/>
  <c r="M12" i="8"/>
  <c r="K13" i="8"/>
  <c r="M13" i="8"/>
  <c r="O13" i="8"/>
  <c r="Q13" i="8"/>
  <c r="K14" i="8"/>
  <c r="M14" i="8"/>
  <c r="O14" i="8"/>
  <c r="Q14" i="8"/>
  <c r="K15" i="8"/>
  <c r="M15" i="8"/>
  <c r="O15" i="8"/>
  <c r="Q15" i="8"/>
  <c r="K16" i="8"/>
  <c r="M16" i="8"/>
  <c r="O16" i="8"/>
  <c r="Q16" i="8"/>
  <c r="S16" i="8"/>
  <c r="K17" i="8"/>
  <c r="M17" i="8"/>
  <c r="O17" i="8"/>
  <c r="Q17" i="8"/>
  <c r="S17" i="8"/>
  <c r="K18" i="8"/>
  <c r="M18" i="8"/>
  <c r="O18" i="8"/>
  <c r="Q18" i="8"/>
  <c r="S18" i="8"/>
  <c r="K19" i="8"/>
  <c r="M19" i="8"/>
  <c r="O19" i="8"/>
  <c r="Q19" i="8"/>
  <c r="S19" i="8"/>
  <c r="K20" i="8"/>
  <c r="M20" i="8"/>
  <c r="O20" i="8"/>
  <c r="Q20" i="8"/>
  <c r="S20" i="8"/>
  <c r="K21" i="8"/>
  <c r="M21" i="8"/>
  <c r="O21" i="8"/>
  <c r="Q21" i="8"/>
  <c r="S21" i="8"/>
  <c r="K22" i="8"/>
  <c r="M22" i="8"/>
  <c r="O22" i="8"/>
  <c r="Q22" i="8"/>
  <c r="S22" i="8"/>
  <c r="K23" i="8"/>
  <c r="M23" i="8"/>
  <c r="O23" i="8"/>
  <c r="Q23" i="8"/>
  <c r="S23" i="8"/>
  <c r="K24" i="8"/>
  <c r="M24" i="8"/>
  <c r="O24" i="8"/>
  <c r="Q24" i="8"/>
  <c r="S24" i="8"/>
  <c r="K25" i="8"/>
  <c r="M25" i="8"/>
  <c r="O25" i="8"/>
  <c r="Q25" i="8"/>
  <c r="S25" i="8"/>
  <c r="K26" i="8"/>
  <c r="M26" i="8"/>
  <c r="O26" i="8"/>
  <c r="Q26" i="8"/>
  <c r="S26" i="8"/>
  <c r="K27" i="8"/>
  <c r="M27" i="8"/>
  <c r="O27" i="8"/>
  <c r="Q27" i="8"/>
  <c r="S27" i="8"/>
  <c r="K28" i="8"/>
  <c r="M28" i="8"/>
  <c r="O28" i="8"/>
  <c r="Q28" i="8"/>
  <c r="S28" i="8"/>
  <c r="K29" i="8"/>
  <c r="M29" i="8"/>
  <c r="O29" i="8"/>
  <c r="Q29" i="8"/>
  <c r="S29" i="8"/>
  <c r="S14" i="8"/>
  <c r="B7" i="8"/>
  <c r="H34" i="1"/>
  <c r="J34" i="1" s="1"/>
  <c r="H33" i="1"/>
  <c r="J33" i="1" s="1"/>
  <c r="I34" i="1"/>
  <c r="I33" i="1"/>
  <c r="J32" i="1" l="1"/>
  <c r="I32" i="1"/>
  <c r="H17" i="1"/>
  <c r="H18" i="1"/>
  <c r="H19" i="1"/>
  <c r="H14" i="1"/>
  <c r="H15" i="1"/>
  <c r="H16" i="1"/>
  <c r="H13" i="1"/>
  <c r="M11" i="8"/>
  <c r="K9" i="8"/>
  <c r="H11" i="1"/>
  <c r="D30" i="8" l="1"/>
  <c r="I30" i="8" s="1"/>
  <c r="Z30" i="8" s="1"/>
  <c r="C30" i="8"/>
  <c r="S15" i="8"/>
  <c r="Q11" i="8"/>
  <c r="O11" i="8"/>
  <c r="K59" i="4" l="1"/>
  <c r="N56" i="4" s="1"/>
  <c r="B232" i="4"/>
  <c r="C232" i="4"/>
  <c r="F236" i="4"/>
  <c r="N233" i="4" s="1"/>
  <c r="A236" i="4"/>
  <c r="A232" i="4"/>
  <c r="I47" i="6"/>
  <c r="G50" i="6"/>
  <c r="I50" i="6" s="1"/>
  <c r="G49" i="6"/>
  <c r="I49" i="6" s="1"/>
  <c r="G48" i="6"/>
  <c r="I48" i="6" s="1"/>
  <c r="I46" i="6"/>
  <c r="I95" i="6"/>
  <c r="I93" i="6"/>
  <c r="I86" i="6"/>
  <c r="I84" i="6"/>
  <c r="I71" i="6"/>
  <c r="I72" i="6"/>
  <c r="I73" i="6"/>
  <c r="I70" i="6"/>
  <c r="I68" i="6"/>
  <c r="Y29" i="8"/>
  <c r="W29" i="8"/>
  <c r="Y28" i="8"/>
  <c r="W28" i="8"/>
  <c r="Y27" i="8"/>
  <c r="W27" i="8"/>
  <c r="Y26" i="8"/>
  <c r="W26" i="8"/>
  <c r="Y25" i="8"/>
  <c r="W25" i="8"/>
  <c r="Y24" i="8"/>
  <c r="W24" i="8"/>
  <c r="Y23" i="8"/>
  <c r="W23" i="8"/>
  <c r="Y21" i="8"/>
  <c r="Y20" i="8"/>
  <c r="W20" i="8"/>
  <c r="Y19" i="8"/>
  <c r="W19" i="8"/>
  <c r="Y18" i="8"/>
  <c r="W18" i="8"/>
  <c r="Y17" i="8"/>
  <c r="Y16" i="8"/>
  <c r="W16" i="8"/>
  <c r="Y15" i="8"/>
  <c r="Y14" i="8"/>
  <c r="Y13" i="8"/>
  <c r="W13" i="8"/>
  <c r="Y12" i="8"/>
  <c r="W12" i="8"/>
  <c r="Y11" i="8"/>
  <c r="W11" i="8"/>
  <c r="Y10" i="8"/>
  <c r="W10" i="8"/>
  <c r="Y9" i="8"/>
  <c r="W9" i="8"/>
  <c r="Y8" i="8"/>
  <c r="W8" i="8"/>
  <c r="Y7" i="8"/>
  <c r="W7" i="8"/>
  <c r="U29" i="8"/>
  <c r="U28" i="8"/>
  <c r="U27" i="8"/>
  <c r="U26" i="8"/>
  <c r="U25" i="8"/>
  <c r="U24" i="8"/>
  <c r="U23" i="8"/>
  <c r="U22" i="8"/>
  <c r="U21" i="8"/>
  <c r="U12" i="8"/>
  <c r="U11" i="8"/>
  <c r="U10" i="8"/>
  <c r="U9" i="8"/>
  <c r="U8" i="8"/>
  <c r="U7" i="8"/>
  <c r="C29" i="8"/>
  <c r="D29" i="8" s="1"/>
  <c r="B29" i="8"/>
  <c r="C28" i="8"/>
  <c r="D28" i="8" s="1"/>
  <c r="B28" i="8"/>
  <c r="C27" i="8"/>
  <c r="D27" i="8" s="1"/>
  <c r="B27" i="8"/>
  <c r="C26" i="8"/>
  <c r="D26" i="8" s="1"/>
  <c r="B26" i="8"/>
  <c r="C25" i="8"/>
  <c r="D25" i="8" s="1"/>
  <c r="B25" i="8"/>
  <c r="D24" i="8"/>
  <c r="B24" i="8"/>
  <c r="D23" i="8"/>
  <c r="B23" i="8"/>
  <c r="A200" i="4"/>
  <c r="A171" i="4"/>
  <c r="A135" i="4"/>
  <c r="A134" i="4"/>
  <c r="A85" i="4"/>
  <c r="C85" i="4"/>
  <c r="B85" i="4"/>
  <c r="G88" i="4"/>
  <c r="N86" i="4" s="1"/>
  <c r="A80" i="4"/>
  <c r="A72" i="4"/>
  <c r="A66" i="4"/>
  <c r="A61" i="4"/>
  <c r="A55" i="4"/>
  <c r="A48" i="4"/>
  <c r="A47" i="4"/>
  <c r="I23" i="8" l="1"/>
  <c r="I44" i="6"/>
  <c r="I91" i="6"/>
  <c r="I82" i="6"/>
  <c r="I66" i="6"/>
  <c r="G24" i="8"/>
  <c r="G28" i="8"/>
  <c r="I27" i="8"/>
  <c r="G26" i="8"/>
  <c r="I26" i="8"/>
  <c r="G25" i="8"/>
  <c r="I25" i="8"/>
  <c r="G29" i="8"/>
  <c r="I29" i="8"/>
  <c r="G23" i="8"/>
  <c r="I24" i="8"/>
  <c r="G27" i="8"/>
  <c r="I28" i="8"/>
  <c r="G229" i="4"/>
  <c r="G228" i="4"/>
  <c r="G225" i="4"/>
  <c r="G224" i="4"/>
  <c r="G223" i="4"/>
  <c r="G222" i="4"/>
  <c r="G198" i="4"/>
  <c r="G197" i="4"/>
  <c r="G194" i="4"/>
  <c r="G193" i="4"/>
  <c r="G192" i="4"/>
  <c r="G191" i="4"/>
  <c r="G169" i="4"/>
  <c r="G168" i="4"/>
  <c r="G163" i="4"/>
  <c r="G164" i="4"/>
  <c r="G165" i="4"/>
  <c r="G162" i="4"/>
  <c r="G83" i="4"/>
  <c r="N81" i="4" s="1"/>
  <c r="G75" i="4"/>
  <c r="N73" i="4" s="1"/>
  <c r="G70" i="4"/>
  <c r="N67" i="4" s="1"/>
  <c r="G64" i="4"/>
  <c r="N62" i="4" s="1"/>
  <c r="G52" i="4"/>
  <c r="N49" i="4" s="1"/>
  <c r="G42" i="4"/>
  <c r="G41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19" i="4"/>
  <c r="C3" i="7"/>
  <c r="D3" i="7"/>
  <c r="D135" i="7"/>
  <c r="H135" i="7" s="1"/>
  <c r="H136" i="7" s="1"/>
  <c r="D132" i="7"/>
  <c r="H129" i="7"/>
  <c r="H130" i="7" s="1"/>
  <c r="D125" i="7"/>
  <c r="E122" i="7"/>
  <c r="D122" i="7"/>
  <c r="D118" i="7"/>
  <c r="H115" i="7"/>
  <c r="H116" i="7" s="1"/>
  <c r="G115" i="7"/>
  <c r="A115" i="7"/>
  <c r="D111" i="7"/>
  <c r="C108" i="7"/>
  <c r="H108" i="7" s="1"/>
  <c r="G107" i="7"/>
  <c r="H107" i="7" s="1"/>
  <c r="D103" i="7"/>
  <c r="H100" i="7"/>
  <c r="G99" i="7"/>
  <c r="H99" i="7" s="1"/>
  <c r="H101" i="7" s="1"/>
  <c r="D96" i="7"/>
  <c r="H91" i="7"/>
  <c r="H92" i="7" s="1"/>
  <c r="D87" i="7"/>
  <c r="H84" i="7"/>
  <c r="H83" i="7"/>
  <c r="H85" i="7" s="1"/>
  <c r="D79" i="7"/>
  <c r="H76" i="7"/>
  <c r="H75" i="7"/>
  <c r="H77" i="7" s="1"/>
  <c r="D71" i="7"/>
  <c r="D68" i="7"/>
  <c r="H68" i="7" s="1"/>
  <c r="D67" i="7"/>
  <c r="H67" i="7" s="1"/>
  <c r="D63" i="7"/>
  <c r="H61" i="7"/>
  <c r="H60" i="7"/>
  <c r="H59" i="7"/>
  <c r="G52" i="7"/>
  <c r="A51" i="7"/>
  <c r="D45" i="7"/>
  <c r="F42" i="7"/>
  <c r="E42" i="7"/>
  <c r="E52" i="7" s="1"/>
  <c r="A42" i="7"/>
  <c r="A52" i="7" s="1"/>
  <c r="F41" i="7"/>
  <c r="G51" i="7" s="1"/>
  <c r="E41" i="7"/>
  <c r="E51" i="7" s="1"/>
  <c r="A41" i="7"/>
  <c r="F40" i="7"/>
  <c r="G50" i="7" s="1"/>
  <c r="E40" i="7"/>
  <c r="E50" i="7" s="1"/>
  <c r="D40" i="7"/>
  <c r="H40" i="7" s="1"/>
  <c r="A40" i="7"/>
  <c r="A50" i="7" s="1"/>
  <c r="F39" i="7"/>
  <c r="G49" i="7" s="1"/>
  <c r="A39" i="7"/>
  <c r="A49" i="7" s="1"/>
  <c r="D36" i="7"/>
  <c r="D33" i="7"/>
  <c r="H33" i="7" s="1"/>
  <c r="D32" i="7"/>
  <c r="H32" i="7" s="1"/>
  <c r="H31" i="7"/>
  <c r="E30" i="7"/>
  <c r="E39" i="7" s="1"/>
  <c r="E49" i="7" s="1"/>
  <c r="D30" i="7"/>
  <c r="D39" i="7" s="1"/>
  <c r="D27" i="7"/>
  <c r="G22" i="7"/>
  <c r="G23" i="7" s="1"/>
  <c r="D18" i="7"/>
  <c r="G13" i="7"/>
  <c r="G14" i="7" s="1"/>
  <c r="D10" i="7"/>
  <c r="G7" i="7"/>
  <c r="G8" i="7" s="1"/>
  <c r="H109" i="7" l="1"/>
  <c r="D41" i="7"/>
  <c r="H41" i="7" s="1"/>
  <c r="D50" i="7"/>
  <c r="G122" i="7"/>
  <c r="H50" i="7"/>
  <c r="N38" i="4"/>
  <c r="N16" i="4"/>
  <c r="H69" i="7"/>
  <c r="H39" i="7"/>
  <c r="D49" i="7"/>
  <c r="H49" i="7" s="1"/>
  <c r="H122" i="7"/>
  <c r="H123" i="7" s="1"/>
  <c r="H30" i="7"/>
  <c r="H34" i="7" s="1"/>
  <c r="D42" i="7"/>
  <c r="D51" i="7"/>
  <c r="H51" i="7" s="1"/>
  <c r="I37" i="6"/>
  <c r="G40" i="6"/>
  <c r="I40" i="6" s="1"/>
  <c r="G39" i="6"/>
  <c r="I39" i="6" s="1"/>
  <c r="G38" i="6"/>
  <c r="I38" i="6" s="1"/>
  <c r="D52" i="7" l="1"/>
  <c r="H52" i="7" s="1"/>
  <c r="H53" i="7" s="1"/>
  <c r="H42" i="7"/>
  <c r="H43" i="7" s="1"/>
  <c r="I35" i="6"/>
  <c r="W21" i="8" l="1"/>
  <c r="I19" i="1"/>
  <c r="J19" i="1"/>
  <c r="I18" i="1"/>
  <c r="J18" i="1"/>
  <c r="B80" i="4"/>
  <c r="C80" i="4"/>
  <c r="B72" i="4"/>
  <c r="C72" i="4"/>
  <c r="I17" i="1"/>
  <c r="J17" i="1"/>
  <c r="I15" i="1"/>
  <c r="J15" i="1"/>
  <c r="B61" i="4"/>
  <c r="C61" i="4"/>
  <c r="B55" i="4"/>
  <c r="C55" i="4"/>
  <c r="I14" i="1"/>
  <c r="I13" i="1"/>
  <c r="J14" i="1"/>
  <c r="J13" i="1"/>
  <c r="B48" i="4"/>
  <c r="C48" i="4"/>
  <c r="B66" i="4"/>
  <c r="C66" i="4"/>
  <c r="C47" i="4"/>
  <c r="I16" i="1"/>
  <c r="J16" i="1"/>
  <c r="G26" i="6"/>
  <c r="I26" i="6" s="1"/>
  <c r="G27" i="6"/>
  <c r="I27" i="6" s="1"/>
  <c r="G28" i="6"/>
  <c r="I28" i="6" s="1"/>
  <c r="G29" i="6"/>
  <c r="I29" i="6" s="1"/>
  <c r="G25" i="6"/>
  <c r="I25" i="6" s="1"/>
  <c r="G15" i="6"/>
  <c r="I15" i="6" s="1"/>
  <c r="G16" i="6"/>
  <c r="I16" i="6" s="1"/>
  <c r="G17" i="6"/>
  <c r="I17" i="6" s="1"/>
  <c r="G18" i="6"/>
  <c r="I18" i="6" s="1"/>
  <c r="I19" i="6"/>
  <c r="G14" i="6"/>
  <c r="I14" i="6" s="1"/>
  <c r="J12" i="1" l="1"/>
  <c r="I12" i="1"/>
  <c r="C8" i="8" s="1"/>
  <c r="I21" i="8"/>
  <c r="G21" i="8"/>
  <c r="I20" i="8"/>
  <c r="U19" i="8"/>
  <c r="G18" i="8"/>
  <c r="U18" i="8"/>
  <c r="I18" i="8"/>
  <c r="I19" i="8"/>
  <c r="G19" i="8"/>
  <c r="I23" i="6"/>
  <c r="I12" i="6"/>
  <c r="S13" i="8" l="1"/>
  <c r="D8" i="8"/>
  <c r="M10" i="8"/>
  <c r="M31" i="8" s="1"/>
  <c r="O10" i="8"/>
  <c r="K10" i="8"/>
  <c r="K31" i="8" s="1"/>
  <c r="Q10" i="8"/>
  <c r="Q31" i="8" s="1"/>
  <c r="S10" i="8"/>
  <c r="G20" i="8"/>
  <c r="U20" i="8"/>
  <c r="U15" i="8"/>
  <c r="W15" i="8"/>
  <c r="I15" i="8"/>
  <c r="G15" i="8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A204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A175" i="4"/>
  <c r="F141" i="4"/>
  <c r="F142" i="4"/>
  <c r="F143" i="4"/>
  <c r="F144" i="4"/>
  <c r="F145" i="4"/>
  <c r="I6" i="6"/>
  <c r="I7" i="6"/>
  <c r="I8" i="6"/>
  <c r="I9" i="6"/>
  <c r="I5" i="6"/>
  <c r="F157" i="4" l="1"/>
  <c r="N136" i="4" s="1"/>
  <c r="I3" i="6"/>
  <c r="F218" i="4"/>
  <c r="N201" i="4" s="1"/>
  <c r="F187" i="4"/>
  <c r="N172" i="4" s="1"/>
  <c r="C11" i="4" l="1"/>
  <c r="B11" i="4"/>
  <c r="L255" i="4" l="1"/>
  <c r="N251" i="4" s="1"/>
  <c r="B250" i="4"/>
  <c r="C250" i="4"/>
  <c r="A37" i="4" l="1"/>
  <c r="B37" i="4"/>
  <c r="C37" i="4"/>
  <c r="A15" i="4"/>
  <c r="B15" i="4"/>
  <c r="C15" i="4"/>
  <c r="B10" i="4"/>
  <c r="A10" i="4"/>
  <c r="C10" i="4"/>
  <c r="M13" i="4"/>
  <c r="N13" i="4" l="1"/>
  <c r="G8" i="8" l="1"/>
  <c r="I8" i="8"/>
  <c r="B9" i="3"/>
  <c r="B8" i="3"/>
  <c r="G31" i="3"/>
  <c r="D40" i="3" s="1"/>
  <c r="G24" i="3"/>
  <c r="G20" i="3"/>
  <c r="Z8" i="8" l="1"/>
  <c r="J11" i="1" l="1"/>
  <c r="J10" i="1"/>
  <c r="I11" i="1"/>
  <c r="I10" i="1"/>
  <c r="J9" i="1" l="1"/>
  <c r="J8" i="1" s="1"/>
  <c r="G16" i="8"/>
  <c r="I9" i="1"/>
  <c r="I8" i="1" s="1"/>
  <c r="U17" i="8"/>
  <c r="W17" i="8"/>
  <c r="I17" i="8"/>
  <c r="G17" i="8"/>
  <c r="C7" i="8" l="1"/>
  <c r="C32" i="8" s="1"/>
  <c r="J35" i="1"/>
  <c r="D7" i="8"/>
  <c r="D32" i="8" s="1"/>
  <c r="O12" i="8"/>
  <c r="O31" i="8" s="1"/>
  <c r="S12" i="8"/>
  <c r="S31" i="8" s="1"/>
  <c r="I16" i="8"/>
  <c r="U16" i="8"/>
  <c r="I13" i="8"/>
  <c r="U13" i="8"/>
  <c r="G13" i="8"/>
  <c r="W14" i="8"/>
  <c r="U14" i="8"/>
  <c r="Y22" i="8"/>
  <c r="Y31" i="8" s="1"/>
  <c r="W22" i="8"/>
  <c r="I9" i="8"/>
  <c r="I14" i="8"/>
  <c r="G14" i="8"/>
  <c r="G10" i="8"/>
  <c r="I10" i="8"/>
  <c r="I22" i="8"/>
  <c r="G22" i="8"/>
  <c r="I12" i="8"/>
  <c r="G12" i="8"/>
  <c r="I11" i="8"/>
  <c r="G11" i="8"/>
  <c r="K9" i="1"/>
  <c r="I7" i="8" l="1"/>
  <c r="I31" i="8" s="1"/>
  <c r="R31" i="8"/>
  <c r="N31" i="8"/>
  <c r="P31" i="8"/>
  <c r="J31" i="8"/>
  <c r="L31" i="8"/>
  <c r="E24" i="8"/>
  <c r="G7" i="8"/>
  <c r="U31" i="8"/>
  <c r="Z9" i="8"/>
  <c r="W31" i="8"/>
  <c r="Z10" i="8"/>
  <c r="Z7" i="8" l="1"/>
  <c r="Z31" i="8" s="1"/>
  <c r="Z32" i="8" s="1"/>
  <c r="G31" i="8"/>
  <c r="G32" i="8" s="1"/>
  <c r="E23" i="8"/>
  <c r="E14" i="8"/>
  <c r="E21" i="8"/>
  <c r="X31" i="8"/>
  <c r="E17" i="8"/>
  <c r="E12" i="8"/>
  <c r="E19" i="8"/>
  <c r="E26" i="8"/>
  <c r="E13" i="8"/>
  <c r="E18" i="8"/>
  <c r="E8" i="8"/>
  <c r="E16" i="8"/>
  <c r="E11" i="8"/>
  <c r="E7" i="8"/>
  <c r="H31" i="8"/>
  <c r="E25" i="8"/>
  <c r="E22" i="8"/>
  <c r="E10" i="8"/>
  <c r="E29" i="8"/>
  <c r="E9" i="8"/>
  <c r="T31" i="8"/>
  <c r="E27" i="8"/>
  <c r="E28" i="8"/>
  <c r="V31" i="8"/>
  <c r="E20" i="8"/>
  <c r="E15" i="8"/>
  <c r="F31" i="8" l="1"/>
  <c r="E32" i="8"/>
  <c r="I32" i="8"/>
  <c r="F32" i="8"/>
  <c r="K32" i="8" l="1"/>
  <c r="H32" i="8"/>
  <c r="J32" i="8" l="1"/>
  <c r="M32" i="8"/>
  <c r="L32" i="8" l="1"/>
  <c r="O32" i="8"/>
  <c r="N32" i="8" l="1"/>
  <c r="Q32" i="8"/>
  <c r="P32" i="8" l="1"/>
  <c r="S32" i="8"/>
  <c r="R32" i="8" l="1"/>
  <c r="U32" i="8"/>
  <c r="W32" i="8" l="1"/>
  <c r="T32" i="8"/>
  <c r="Y32" i="8" l="1"/>
  <c r="X32" i="8" s="1"/>
  <c r="V32" i="8"/>
</calcChain>
</file>

<file path=xl/sharedStrings.xml><?xml version="1.0" encoding="utf-8"?>
<sst xmlns="http://schemas.openxmlformats.org/spreadsheetml/2006/main" count="966" uniqueCount="394">
  <si>
    <r>
      <rPr>
        <b/>
        <sz val="7"/>
        <rFont val="Arial"/>
        <family val="2"/>
      </rPr>
      <t>ITEM</t>
    </r>
  </si>
  <si>
    <r>
      <rPr>
        <b/>
        <sz val="7"/>
        <rFont val="Arial"/>
        <family val="2"/>
      </rPr>
      <t>CÓDIGO</t>
    </r>
  </si>
  <si>
    <r>
      <rPr>
        <b/>
        <sz val="7"/>
        <rFont val="Arial"/>
        <family val="2"/>
      </rPr>
      <t>FONTE</t>
    </r>
  </si>
  <si>
    <r>
      <rPr>
        <b/>
        <sz val="7"/>
        <rFont val="Arial"/>
        <family val="2"/>
      </rPr>
      <t>UNID</t>
    </r>
  </si>
  <si>
    <r>
      <rPr>
        <b/>
        <sz val="7"/>
        <rFont val="Arial"/>
        <family val="2"/>
      </rPr>
      <t>QUANTIDADE</t>
    </r>
  </si>
  <si>
    <r>
      <rPr>
        <b/>
        <sz val="7"/>
        <rFont val="Arial"/>
        <family val="2"/>
      </rPr>
      <t>PREÇO UNITÁRIO R$</t>
    </r>
  </si>
  <si>
    <r>
      <rPr>
        <b/>
        <sz val="7"/>
        <rFont val="Arial"/>
        <family val="2"/>
      </rPr>
      <t>PREÇO TOTAL R$</t>
    </r>
  </si>
  <si>
    <r>
      <rPr>
        <b/>
        <sz val="7"/>
        <rFont val="Arial"/>
        <family val="2"/>
      </rPr>
      <t>SEM BDI</t>
    </r>
  </si>
  <si>
    <r>
      <rPr>
        <b/>
        <sz val="7"/>
        <rFont val="Arial"/>
        <family val="2"/>
      </rPr>
      <t>COM BDI</t>
    </r>
  </si>
  <si>
    <r>
      <rPr>
        <b/>
        <sz val="7"/>
        <rFont val="Arial"/>
        <family val="2"/>
      </rPr>
      <t>1</t>
    </r>
  </si>
  <si>
    <r>
      <rPr>
        <b/>
        <sz val="7"/>
        <rFont val="Arial"/>
        <family val="2"/>
      </rPr>
      <t>1.1</t>
    </r>
  </si>
  <si>
    <r>
      <rPr>
        <b/>
        <sz val="7"/>
        <rFont val="Arial"/>
        <family val="2"/>
      </rPr>
      <t>SERVIÇOS PRELIMINARES</t>
    </r>
  </si>
  <si>
    <t>SINAPI</t>
  </si>
  <si>
    <t>SETOP</t>
  </si>
  <si>
    <t>M</t>
  </si>
  <si>
    <t>PLANILHA ORÇAMENTÁRIA</t>
  </si>
  <si>
    <t>OBRA:</t>
  </si>
  <si>
    <t>DATA:</t>
  </si>
  <si>
    <t>BDI:</t>
  </si>
  <si>
    <t>DESCRIÇÃO:</t>
  </si>
  <si>
    <t>FONTE</t>
  </si>
  <si>
    <t>VERSÃO</t>
  </si>
  <si>
    <t>DATA/REF.</t>
  </si>
  <si>
    <t>LOCAL:</t>
  </si>
  <si>
    <t>CLIENTE:</t>
  </si>
  <si>
    <t>LASSANCE - MG</t>
  </si>
  <si>
    <t>Objeto</t>
  </si>
  <si>
    <t>Local</t>
  </si>
  <si>
    <t>CRONOGRAMA FÍSICO-FINANCEIRO</t>
  </si>
  <si>
    <t>ITEM</t>
  </si>
  <si>
    <t>JEFERSON DIAS DORNELAS</t>
  </si>
  <si>
    <t>APLICAÇÃO E LIXAMENTO DE MASSA LÁTEX EM PAREDES, DUAS DEMÃOS. AF_06/2014</t>
  </si>
  <si>
    <t xml:space="preserve">  </t>
  </si>
  <si>
    <r>
      <rPr>
        <b/>
        <sz val="11"/>
        <rFont val="Arial"/>
        <family val="2"/>
      </rPr>
      <t>VALOR TOTAL:</t>
    </r>
  </si>
  <si>
    <r>
      <rPr>
        <b/>
        <sz val="7"/>
        <rFont val="Arial"/>
        <family val="2"/>
      </rPr>
      <t xml:space="preserve">PINTURA </t>
    </r>
  </si>
  <si>
    <t>APLICAÇÃO MANUAL DE PINTURA COM TINTA LÁTEX ACRÍLICA EM PAREDES, DUAS</t>
  </si>
  <si>
    <t>PREFEITURA MUNICIPAL DE LASSANCE</t>
  </si>
  <si>
    <t>CNPJ: 18.279.125/0001-68</t>
  </si>
  <si>
    <t>RUA NOSSA SENHORA DO CARMO, 726 - CENTRO</t>
  </si>
  <si>
    <t>COMPOSIÇÃO DA TAXA DE BONIFICAÇÃO E DESPESAS INDIRETAS - BDI</t>
  </si>
  <si>
    <t>GRUPO</t>
  </si>
  <si>
    <t>DISCRIMINAÇÃO</t>
  </si>
  <si>
    <t>TAXAS</t>
  </si>
  <si>
    <t>1.</t>
  </si>
  <si>
    <t>DESPESAS INDIRETAS</t>
  </si>
  <si>
    <t>A</t>
  </si>
  <si>
    <t>Administração Central (AC)</t>
  </si>
  <si>
    <t>B</t>
  </si>
  <si>
    <t>Seguros e Garantias Contratuais (S)</t>
  </si>
  <si>
    <t>C</t>
  </si>
  <si>
    <t xml:space="preserve">Riscos (R) </t>
  </si>
  <si>
    <t>D</t>
  </si>
  <si>
    <t>Despesas Financeiras (DF)</t>
  </si>
  <si>
    <t>Subtotal 1</t>
  </si>
  <si>
    <t>2.</t>
  </si>
  <si>
    <t>LUCRO</t>
  </si>
  <si>
    <t>E</t>
  </si>
  <si>
    <t>Lucro (L)</t>
  </si>
  <si>
    <t>Subtotal 2</t>
  </si>
  <si>
    <t>3.</t>
  </si>
  <si>
    <t>TRIBUTOS (I)</t>
  </si>
  <si>
    <t>F</t>
  </si>
  <si>
    <t>PIS</t>
  </si>
  <si>
    <t>G</t>
  </si>
  <si>
    <t>COFINS</t>
  </si>
  <si>
    <t>H</t>
  </si>
  <si>
    <t>ISS</t>
  </si>
  <si>
    <t>CPRB</t>
  </si>
  <si>
    <t>Subtotal 3</t>
  </si>
  <si>
    <t>Fórmula de cálculo do BDI:</t>
  </si>
  <si>
    <t>BDI =</t>
  </si>
  <si>
    <t>(1+(AC+S+R)).(1+DF).(1+L))</t>
  </si>
  <si>
    <t>-1       x 100</t>
  </si>
  <si>
    <t>(1-I)</t>
  </si>
  <si>
    <t>MEMÓRIAL DE CÁLCULO DOS QUANTITATIVOS</t>
  </si>
  <si>
    <t>LEGENDA:  C: COMPRIMENTO - L: LARGURA - H: ALTURA - E: ESPESSURA - N: Nº DE REPETIÇÕES -A: ÁREA - PI: 3.1416 - P: PESO ESPECIFICO - R= RAIO - Q= QUANTIDADE - M: METRO</t>
  </si>
  <si>
    <t>ITENS</t>
  </si>
  <si>
    <t xml:space="preserve">CÓDIGO </t>
  </si>
  <si>
    <t>DESCRIMINAÇÃO DOS SERVIÇOS</t>
  </si>
  <si>
    <t>Unidade:</t>
  </si>
  <si>
    <t>M²</t>
  </si>
  <si>
    <t>Locais</t>
  </si>
  <si>
    <t>L</t>
  </si>
  <si>
    <t>N</t>
  </si>
  <si>
    <t>SUBTOTAL</t>
  </si>
  <si>
    <t>TOTAL</t>
  </si>
  <si>
    <t>Placa de Obra</t>
  </si>
  <si>
    <t>COMPRIMENTO</t>
  </si>
  <si>
    <t>X</t>
  </si>
  <si>
    <t>LARGURA</t>
  </si>
  <si>
    <t>ALTURA</t>
  </si>
  <si>
    <t>QUANT.</t>
  </si>
  <si>
    <t>:</t>
  </si>
  <si>
    <t>1.2</t>
  </si>
  <si>
    <t>M³</t>
  </si>
  <si>
    <t>DIMENSÕES DAS SAPATAS</t>
  </si>
  <si>
    <t>KG</t>
  </si>
  <si>
    <t>88495</t>
  </si>
  <si>
    <t>APLICAÇÃO MANUAL DE PINTURA COM TINTA LÁTEX ACRÍLICA EM PAREDES, DUAS DEMÃOS. AF_06/2014</t>
  </si>
  <si>
    <t>1.9</t>
  </si>
  <si>
    <t>UND</t>
  </si>
  <si>
    <t>SERVIÇOS COMPLEMTARES</t>
  </si>
  <si>
    <t xml:space="preserve">ENTRADA </t>
  </si>
  <si>
    <t>DESCONTOS DE VÃOS</t>
  </si>
  <si>
    <t>P1</t>
  </si>
  <si>
    <t>P2</t>
  </si>
  <si>
    <t>P3</t>
  </si>
  <si>
    <t>J1</t>
  </si>
  <si>
    <t>J2</t>
  </si>
  <si>
    <t>1.9,1</t>
  </si>
  <si>
    <t>M2</t>
  </si>
  <si>
    <t>ED-48480</t>
  </si>
  <si>
    <t>DEMOLIÇÃO DE PISO CERÂMICO OU LADRILHO HIDRÁULICO, INCLUSIVE AFASTAMENTO</t>
  </si>
  <si>
    <t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t>
  </si>
  <si>
    <t>ED-28427</t>
  </si>
  <si>
    <t>QUANT</t>
  </si>
  <si>
    <t>m²</t>
  </si>
  <si>
    <t>Largura</t>
  </si>
  <si>
    <t>Altura</t>
  </si>
  <si>
    <t>Quant.</t>
  </si>
  <si>
    <t>ACESSS</t>
  </si>
  <si>
    <r>
      <rPr>
        <sz val="6"/>
        <rFont val="Calibri"/>
        <family val="2"/>
      </rPr>
      <t>FONTE</t>
    </r>
  </si>
  <si>
    <r>
      <rPr>
        <sz val="6"/>
        <rFont val="Calibri"/>
        <family val="2"/>
      </rPr>
      <t>CÓDIGO</t>
    </r>
  </si>
  <si>
    <r>
      <rPr>
        <sz val="6"/>
        <rFont val="Calibri"/>
        <family val="2"/>
      </rPr>
      <t>DESCRIÇÃO DO INSUMO</t>
    </r>
  </si>
  <si>
    <r>
      <rPr>
        <sz val="6"/>
        <rFont val="Calibri"/>
        <family val="2"/>
      </rPr>
      <t>UNIDADE</t>
    </r>
  </si>
  <si>
    <r>
      <rPr>
        <sz val="6"/>
        <rFont val="Calibri"/>
        <family val="2"/>
      </rPr>
      <t>COEFICIENTE</t>
    </r>
  </si>
  <si>
    <r>
      <rPr>
        <sz val="6"/>
        <rFont val="Calibri"/>
        <family val="2"/>
      </rPr>
      <t>CUSTO UNITÁRIO</t>
    </r>
  </si>
  <si>
    <r>
      <rPr>
        <sz val="6"/>
        <rFont val="Calibri"/>
        <family val="2"/>
      </rPr>
      <t>CUSTO TOTAL</t>
    </r>
  </si>
  <si>
    <t>SINAPI-I</t>
  </si>
  <si>
    <r>
      <rPr>
        <sz val="10"/>
        <rFont val="Calibri"/>
        <family val="2"/>
      </rPr>
      <t>PISO EM PORCELANATO RETIFICADO EXTRA, FORMATO MENOR OU
IGUAL A 2025 CM2</t>
    </r>
  </si>
  <si>
    <t>0,158000</t>
  </si>
  <si>
    <t>ARGAMASSA COLANTE AC I PARA CERAMICAS</t>
  </si>
  <si>
    <t>0,603000</t>
  </si>
  <si>
    <t>REJUNTE CIMENTICIO, QUALQUER COR</t>
  </si>
  <si>
    <t>0,085000</t>
  </si>
  <si>
    <t>AZULEJISTA OU LADRILHISTA COM ENCARGOS COMPLEMENTARES</t>
  </si>
  <si>
    <t>0,070000</t>
  </si>
  <si>
    <t>SERVENTE COM ENCARGOS COMPLEMENTARES</t>
  </si>
  <si>
    <t>0,031000</t>
  </si>
  <si>
    <t>CÓDIGO</t>
  </si>
  <si>
    <t>DESCRIÇÃO DO SERVIÇO OU FORNECIMENTO</t>
  </si>
  <si>
    <t>UNIDADE</t>
  </si>
  <si>
    <t>DATA BASE</t>
  </si>
  <si>
    <t>PREÇO REFERENCIAL</t>
  </si>
  <si>
    <r>
      <rPr>
        <b/>
        <sz val="10"/>
        <rFont val="Calibri"/>
        <family val="2"/>
      </rPr>
      <t>RODAPÉ CERÂMICO DE 10CM DE ALTURA , EM PORCELANATO
60X60CM</t>
    </r>
  </si>
  <si>
    <t>out/20</t>
  </si>
  <si>
    <t>COMP.</t>
  </si>
  <si>
    <t>Pinturas</t>
  </si>
  <si>
    <t>Qtd de lado pintado</t>
  </si>
  <si>
    <t>Qtd de parede</t>
  </si>
  <si>
    <t>Parede (m)</t>
  </si>
  <si>
    <t>Altura 
( H )</t>
  </si>
  <si>
    <t>Cumprim. 
( C)</t>
  </si>
  <si>
    <t>Área Parede (m²)</t>
  </si>
  <si>
    <t>PORTA DE CORRER DE ALUMÍNIO, COM DUAS FOLHAS PARA VIDRO, INCLUSO VIDRO LISO INCOLOR, FECHADURA E PUXADOR, SEM ALIZAR. AF_12/2019</t>
  </si>
  <si>
    <t>PEDREIRO COM ENCARGOS COMPLEMENTARES</t>
  </si>
  <si>
    <t>GUARNICAO/MOLDURA DE ACABAMENTO PARA ESQUADRIA DE ALUMINIO ANODIZADO NATURAL, PARA 1 FACE</t>
  </si>
  <si>
    <t>SELANTE ELASTICO MONOCOMPONENTE A BASE DE POLIURETANO (PU) PARA JUNTAS DIVERSA</t>
  </si>
  <si>
    <t>310ML</t>
  </si>
  <si>
    <t>BUCHA DE NYLON SEM ABA S10, COM PARAFUSO DE 6,10 X 65 MM EM ACO ZINCADO COM ROSCA SOBERBA, CABECA CHATA E FENDA PHILLIPS</t>
  </si>
  <si>
    <t>PORTA DE CORRER EM ALUMINIO, DUAS FOLHAS MOVEIS COM VIDRO, FECHADURA E PUXADOR EMBUTIDO, ACABAMENTO ANODIZADO NATURAL, SEM GUARNICAO/ALIZAR/VISTA</t>
  </si>
  <si>
    <t>DESCRIÇÃO DO INSUMO</t>
  </si>
  <si>
    <t>COEFICIENTE</t>
  </si>
  <si>
    <t>CUSTO UNITÁRIO</t>
  </si>
  <si>
    <t>CUSTO TOTAL</t>
  </si>
  <si>
    <t>SILICONE ACETICO USO GERAL INCOLOR 280 G</t>
  </si>
  <si>
    <t>PARAFUSO DE ACO ZINCADO COM ROSCA SOBERBA, CABECA CHATA E FENDA SIMPLES, DIAMETRO 4,2 MM, COMPRIMENTO * 32 * MM</t>
  </si>
  <si>
    <t>JANELA FIXA, EM ALUMINIO PERFIL 20, 60 X 80 CM (A X L), BATENTE/REQUADRO DE 3 A 14 CM, COM VIDRO 4 MM, SEM GUARNICAO/ALIZAR, ACABAMENTO ALUM BRANCO OUBRILHANTE</t>
  </si>
  <si>
    <t>JANELA FIXA DE PVC BRANCO PARA VIDRO, 2,00X 0,50 CM, COM VIDRO, BATENTE E FERRAGENS. EXCLUSIVE ACABAMENTO, ALIZAR E CONTRAMARCO. FORNECIMENTO E INSTALAÇÃO. AF_12/2019</t>
  </si>
  <si>
    <t>RAMPA PARA ACESSIBILIDADE E CALÇADA</t>
  </si>
  <si>
    <t>CONCRETO FCK = 20MPA, TRAÇO 1:2,7:3 (EM MASSA SECA DE CIMENTO/ AREIA MÉDIA/ BRITA 1) - PREPARO MECÂNICO COM BETONEIRA 400 L. AF_05/2021</t>
  </si>
  <si>
    <t>CALÇADA</t>
  </si>
  <si>
    <t>ESCAVAÇÃO MANUAL DE TERRA (DESATERRO MANUAL)</t>
  </si>
  <si>
    <t>ED-51110</t>
  </si>
  <si>
    <t>REGULARIZAÇÃO E COMPACTAÇÃO DE SUBLEITO DE SOLO PREDOMINANTEMENTE ARGILOSO. AF_11/2019</t>
  </si>
  <si>
    <t>PISO PODOTÁTIL DE BORRACHA, ALERTA, ESP. 12MM, COLORIDA, ASSENTAMENTO COM ARGAMASSA, TRAÇO 1:4 (CIMENTO E AREIA), INCLUSIVE FORNECIMENTO E INSTALAÇÃO</t>
  </si>
  <si>
    <t>ED-50629</t>
  </si>
  <si>
    <t>GUARDA-CORPO DE AÇO GALVANIZADO DE 1,10M DE ALTURA, MONTANTES TUBULARES DE 1.1/2 ESPAÇADOS DE 1,20M, TRAVESSA SUPERIOR DE 2 , GRADIL FORMADO POR BARRAS CHATAS EM FERRO DE 32X4,8MM, FIXADO COM CHUMBADOR MECÂNICO. AF_04/2019_PS</t>
  </si>
  <si>
    <r>
      <rPr>
        <sz val="9"/>
        <rFont val="Arial"/>
        <family val="2"/>
      </rPr>
      <t>ED-50568</t>
    </r>
  </si>
  <si>
    <r>
      <rPr>
        <sz val="9"/>
        <rFont val="Arial"/>
        <family val="2"/>
      </rPr>
      <t>CONTRAPISO DESEMPENADO COM ARGAMASSA, TRAÇO 1:3 (CIMENTO E AREIA), ESP. 30MM</t>
    </r>
  </si>
  <si>
    <r>
      <rPr>
        <sz val="9"/>
        <rFont val="Arial"/>
        <family val="2"/>
      </rPr>
      <t>SETOP</t>
    </r>
  </si>
  <si>
    <r>
      <rPr>
        <sz val="9"/>
        <rFont val="Arial"/>
        <family val="2"/>
      </rPr>
      <t>m2</t>
    </r>
  </si>
  <si>
    <r>
      <rPr>
        <sz val="9"/>
        <rFont val="Arial"/>
        <family val="2"/>
      </rPr>
      <t>SINAPI</t>
    </r>
  </si>
  <si>
    <r>
      <rPr>
        <sz val="9"/>
        <rFont val="Arial"/>
        <family val="2"/>
      </rPr>
      <t>M2</t>
    </r>
  </si>
  <si>
    <t>LOCACAO CONVENCIONAL DE OBRA, UTILIZANDO GABARITO DE TÁBUAS CORRIDAS PONTALETADAS A CADA 2,00M - 2 UTILIZAÇÕES. AF_10/2018</t>
  </si>
  <si>
    <r>
      <rPr>
        <sz val="9"/>
        <rFont val="Arial"/>
        <family val="2"/>
      </rPr>
      <t>1.1.1</t>
    </r>
  </si>
  <si>
    <r>
      <rPr>
        <sz val="9"/>
        <rFont val="Arial"/>
        <family val="2"/>
      </rPr>
      <t>U</t>
    </r>
  </si>
  <si>
    <t>CAMARA MUNICIPAL DE VEREADORES DE LASSANCE -                        CNPJ: 21.366.026/0001-28</t>
  </si>
  <si>
    <t>Ruas Nossa Senhora do Carmo, 365 - Centro - Lassance/MG</t>
  </si>
  <si>
    <t>Unid.</t>
  </si>
  <si>
    <t>AUXILIAR DE ELETRICISTA COM ENCARGOS COMPLEMENTARES</t>
  </si>
  <si>
    <t>ELETRICISTA COM ENCARGOS COMPLEMENTARES</t>
  </si>
  <si>
    <t>Valor Unt.</t>
  </si>
  <si>
    <t>Und</t>
  </si>
  <si>
    <t>Kit Motor Portão Basculante Ppa 1/3 Rápido + 4 Suportes</t>
  </si>
  <si>
    <t>COMPOSIÇÃO PARAMÉTRICA DE PONTO ELÉTRICO DE TOMADA DE USO ESPECÍFICO 2 P+T (20A/250V) EM EDIFÍCIO RESIDENCIAL COM ELETRODUTO EMBUTIDO EM RASGOS NAS PAREDES, INCLUSO TOMADA, ELETRODUTO, CABO, RASGO, QUEBRA E CHUMBAMENTO (EXCETO CHUVEIRO). AF_11/2022</t>
  </si>
  <si>
    <t>Kit Motor Portão Basculante Ppa 1/3 Rápido + 4 Suportes https://produto.mercadolivre.com.br/MLB-728664107-kit-motor-porto-basculante-ppa-13-rapido-4-suportes-_JM#reco_item_pos=1&amp;reco_backend=machinalis-seller-items-pdp&amp;reco_backend_type=low_level&amp;reco_client=vip-seller_items-above&amp;reco_id=d7497e48-5d50-4b06-bfda-420c29cd3189</t>
  </si>
  <si>
    <t>PORTÃO FECHADO GARAGEM</t>
  </si>
  <si>
    <t>PASSAGEM COMUNIDADE SANTA MARIA</t>
  </si>
  <si>
    <t>1.0 SERVIÇOS PRELIMINARES</t>
  </si>
  <si>
    <t>1.1</t>
  </si>
  <si>
    <t>CÓDIGO:</t>
  </si>
  <si>
    <t>LOGRADOURO</t>
  </si>
  <si>
    <t>Repteições</t>
  </si>
  <si>
    <t>Total (und)</t>
  </si>
  <si>
    <t>Horas</t>
  </si>
  <si>
    <t>Total (hr)</t>
  </si>
  <si>
    <t>2.0 PREPARO DO TERRENO</t>
  </si>
  <si>
    <t>2.1</t>
  </si>
  <si>
    <t>Compr.</t>
  </si>
  <si>
    <t>Larg.</t>
  </si>
  <si>
    <t>Repetições</t>
  </si>
  <si>
    <t>Total (M)</t>
  </si>
  <si>
    <t>PERÍMETRO DA PASSAGEM MOLHADA</t>
  </si>
  <si>
    <t>3.0 TERRAPLANAGEM E FUNDAÇÃO</t>
  </si>
  <si>
    <t>3.1</t>
  </si>
  <si>
    <t>Volume Total (m3)</t>
  </si>
  <si>
    <t>CABEÇEIRAS</t>
  </si>
  <si>
    <t xml:space="preserve">10 cm cada lado </t>
  </si>
  <si>
    <t>BASE DA PASSAGEM</t>
  </si>
  <si>
    <t>BLOCOS DA FUNDAÇÃO</t>
  </si>
  <si>
    <t>3.2</t>
  </si>
  <si>
    <t>Logradouro</t>
  </si>
  <si>
    <t>Repet.</t>
  </si>
  <si>
    <t>Área total (m2)</t>
  </si>
  <si>
    <t>3.3</t>
  </si>
  <si>
    <t>Esp.</t>
  </si>
  <si>
    <t>Volume total (m3)</t>
  </si>
  <si>
    <t>3.4/ 3.5/ 3.6</t>
  </si>
  <si>
    <t>CORTE E DOBRA DE AÇO CA-50 E E CA-60 (BLOCOS FUNDAÇÃO)</t>
  </si>
  <si>
    <t>AÇO</t>
  </si>
  <si>
    <t>Peso (kg)</t>
  </si>
  <si>
    <t>Peso total (Kg)</t>
  </si>
  <si>
    <t>FUNDAÇÃO- AÇO 5.0</t>
  </si>
  <si>
    <t>CA60</t>
  </si>
  <si>
    <t>FUNDAÇÃO- AÇO 6,3</t>
  </si>
  <si>
    <t>CA50</t>
  </si>
  <si>
    <t>FUNDAÇÃO- AÇO 12.5</t>
  </si>
  <si>
    <t>3.7</t>
  </si>
  <si>
    <t>Área total (M2)</t>
  </si>
  <si>
    <t>PERÍMETRO</t>
  </si>
  <si>
    <t>3.8</t>
  </si>
  <si>
    <t>Alt</t>
  </si>
  <si>
    <t>Vol total (m³)</t>
  </si>
  <si>
    <t>3.9</t>
  </si>
  <si>
    <t>Estacas por bloco</t>
  </si>
  <si>
    <t>Quantidade de Blocos</t>
  </si>
  <si>
    <t>Altura das estacas</t>
  </si>
  <si>
    <t>Comprimento Total (m)</t>
  </si>
  <si>
    <t>FUNDAÇÃO</t>
  </si>
  <si>
    <t>3.10</t>
  </si>
  <si>
    <t xml:space="preserve">Estacas </t>
  </si>
  <si>
    <t>Quant Total (Und)</t>
  </si>
  <si>
    <t>4.0 INFRA E SUPERESTRUTURA</t>
  </si>
  <si>
    <t>4.1</t>
  </si>
  <si>
    <t>Altura/Área</t>
  </si>
  <si>
    <t>PONTOS DE SUBIDA E DESCIDA DOS VEÍCULOS</t>
  </si>
  <si>
    <t>(1,55*5)/2</t>
  </si>
  <si>
    <t xml:space="preserve">BASE ANTES DE ASCENTAR AS MANILHAS </t>
  </si>
  <si>
    <t>4.2</t>
  </si>
  <si>
    <t>Área (m2)</t>
  </si>
  <si>
    <t>4.3</t>
  </si>
  <si>
    <t>Quantidade de manilhas</t>
  </si>
  <si>
    <t>Diâmetro (CM)</t>
  </si>
  <si>
    <t>Comprimento</t>
  </si>
  <si>
    <t>Volume das manilhas (m3)</t>
  </si>
  <si>
    <t>Comp total(M)</t>
  </si>
  <si>
    <t>4.4</t>
  </si>
  <si>
    <t>Volume de desconto da manilhas e blocos</t>
  </si>
  <si>
    <t>RESTANTE DA PASSAGEM APÓS COLOCAÇÃO DAS MANILHAS (1,55-0,2= 1,35)</t>
  </si>
  <si>
    <t>4.5</t>
  </si>
  <si>
    <t>ARMAÇÃO A SER COLOCADA NA PARTE SUPERIOR E INFERIOR DA PASSAGEM, CONFORME DETALHE EM PROJETO</t>
  </si>
  <si>
    <t>4.6</t>
  </si>
  <si>
    <t>Área</t>
  </si>
  <si>
    <t>ÁREA LATERAL CONFORME PROJETO</t>
  </si>
  <si>
    <t>LWAN MATHEUS COSTA SOUZA</t>
  </si>
  <si>
    <t>ENG. CIVIL CREA-MG 255.542/D</t>
  </si>
  <si>
    <r>
      <rPr>
        <b/>
        <sz val="9"/>
        <rFont val="Arial"/>
        <family val="2"/>
      </rPr>
      <t xml:space="preserve">PINTURA </t>
    </r>
  </si>
  <si>
    <r>
      <rPr>
        <sz val="9"/>
        <rFont val="Arial"/>
        <family val="2"/>
      </rPr>
      <t>88489</t>
    </r>
  </si>
  <si>
    <t>VERIFICAR</t>
  </si>
  <si>
    <t xml:space="preserve">MUNICÍPIO: LASSANCE                                                                                                                                               </t>
  </si>
  <si>
    <t>DESCRIÇÃO</t>
  </si>
  <si>
    <t>VALOR</t>
  </si>
  <si>
    <t>VALOR + BDI</t>
  </si>
  <si>
    <t>% INC.</t>
  </si>
  <si>
    <t>1º MÊS</t>
  </si>
  <si>
    <t>2º MÊS</t>
  </si>
  <si>
    <t>%</t>
  </si>
  <si>
    <t>TOTAL MENSAL</t>
  </si>
  <si>
    <t>TOTAL ACUMULADO</t>
  </si>
  <si>
    <t>3º MÊS</t>
  </si>
  <si>
    <t>4º MÊS</t>
  </si>
  <si>
    <t>5º MÊS</t>
  </si>
  <si>
    <t>6º MÊS</t>
  </si>
  <si>
    <t>7º MÊS</t>
  </si>
  <si>
    <t>8º MÊS</t>
  </si>
  <si>
    <t>9º MÊS</t>
  </si>
  <si>
    <t>10º MÊS</t>
  </si>
  <si>
    <r>
      <rPr>
        <sz val="9"/>
        <rFont val="Arial"/>
        <family val="2"/>
      </rPr>
      <t>1.1.2</t>
    </r>
    <r>
      <rPr>
        <sz val="11"/>
        <color theme="1"/>
        <rFont val="Calibri"/>
        <family val="2"/>
        <scheme val="minor"/>
      </rPr>
      <t/>
    </r>
  </si>
  <si>
    <t>VIDRO TEMPERADO INCOLOR E = 10 MM, SEM COLOCACAO</t>
  </si>
  <si>
    <t>VIDRACEIRO COM ENCARGOS COMPLEMENTARES</t>
  </si>
  <si>
    <t>http://orse.cehop.se.gov.br/insumostreerigth.asp?tarefa=consultar&amp;Periodo=0&amp;gpin_nr_codigo=471&amp;peri_nr_ano=2022&amp;peri_nr_mes=8&amp;peri_nr_ordem=1</t>
  </si>
  <si>
    <t>COMPOS.</t>
  </si>
  <si>
    <t>Coluna Torre Preto Fosco Inox 100 Cm 1 Furo</t>
  </si>
  <si>
    <t>Cotação</t>
  </si>
  <si>
    <t>https://produto.mercadolivre.com.br/MLB-1861959361-2-coluna-torre-inox-1-metro-preto-guarda-corpo-de-seguranca-_JM?matt_tool=58598667&amp;matt_word=&amp;matt_source=google&amp;matt_campaign_id=14302215498&amp;matt_ad_group_id=134553695748&amp;matt_match_type=&amp;matt_network=g&amp;matt_device=c&amp;matt_creative=539425477402&amp;matt_keyword=&amp;matt_ad_position=&amp;matt_ad_type=pla&amp;matt_merchant_id=134947518&amp;matt_product_id=MLB1861959361&amp;matt_product_partition_id=1815767342547&amp;matt_target_id=pla-1815767342547&amp;gclid=CjwKCAjw1MajBhAcEiwAagW9MRa58uCNxP4F0i6Zv-LofLIgb5xZoki2fsZURtRMyFxlD4grvv5xLBoCw48QAvD_BwE</t>
  </si>
  <si>
    <t>GUARDA CORPO H-1,10M, EM VIDRO TEMPERADO INCOLOR,  COLUNA TORRE  EM AÇO INOX POLIDO 11/2" /M</t>
  </si>
  <si>
    <t>VALVULA DE RETENÇÃO DE PVC ESGOTO DIAMENTO 100MM</t>
  </si>
  <si>
    <t>ENCANADOR OU BOMBEIRO HIDRÁULICO COM ENCARGOS COMPLEMENTARES</t>
  </si>
  <si>
    <t>CAIXA COLETORA DE ÁGUA PLUVIAL DN 300</t>
  </si>
  <si>
    <t>https://www.casamattos.com.br/produto/caixa-coletora-krona-de-agua-pluvial-dn300-70983</t>
  </si>
  <si>
    <t>CAMARA MUNICIPAL DE VEREADORES DE LASSANCE</t>
  </si>
  <si>
    <t>ENDEREÇO: RUA NOSSA SENHORA DO CARMO 365 - CENTRO</t>
  </si>
  <si>
    <t>REVESTIMENTO EM GESSO 3D, DIM.: 39 x 39 CM. REF.: MODELO 11 CULLIANS _DECORE GESSO SP</t>
  </si>
  <si>
    <t>PINTOR COM ENCARGOS COMPLEMENTARES</t>
  </si>
  <si>
    <t>https://www.lojadomecanico.com.br/produto/172013/32/566/Liqui-Brilho-36L/153/?utm_source=googleshopping&amp;utm_campaign=xmlshopping&amp;utm_medium=cpc&amp;utm_content=172013&amp;gclid=CjwKCAjwvpCkBhB4EiwAujULMvHqYjuGZmFTg-WIckrlUtipB2bcRr_aHl4kAsTVzfQQsfsXy94sZhoCcP8QAvD_BwE</t>
  </si>
  <si>
    <t>Liqui Brilho 3,6L - MAZA-10358</t>
  </si>
  <si>
    <t>LIQUI BRILHO 3,6L - MAZA OU SIMILAR</t>
  </si>
  <si>
    <t>Coef.</t>
  </si>
  <si>
    <t>https://produto.mercadolivre.com.br/MLB-2997592317-luminaria-plafon-led-42w-embutir-40x40-quadrado-teto-bivolt-_JM?matt_tool=68506710&amp;matt_word=&amp;matt_source=google&amp;matt_campaign_id=14302215504&amp;matt_ad_group_id=134553697388&amp;matt_match_type=&amp;matt_network=g&amp;matt_device=c&amp;matt_creative=539425477573&amp;matt_keyword=&amp;matt_ad_position=&amp;matt_ad_type=pla&amp;matt_merchant_id=557900934&amp;matt_product_id=MLB2997592317&amp;matt_product_partition_id=1799177241002&amp;matt_target_id=pla-1799177241002&amp;gclid=CjwKCAjwvpCkBhB4EiwAujULMuIpEkL-2-CLeJ9EgskbFKYylgHfknD3yHIdNYejCyz38CUd0Huz2BoC8LUQAvD_BwE</t>
  </si>
  <si>
    <t>luminária</t>
  </si>
  <si>
    <t>proposto</t>
  </si>
  <si>
    <t>FACHADA</t>
  </si>
  <si>
    <t>___________________________________</t>
  </si>
  <si>
    <t>DIRETOR LEGISLATIVO</t>
  </si>
  <si>
    <t>REPRESENTANTE LEGAL:CÂMARA MUNICIPAL DE VEREADORES DE LASSANCE</t>
  </si>
  <si>
    <t xml:space="preserve"> REFORMA E AMPLIAÇÃO DA CÂMARA MUNICIPAL DE VEREADORES</t>
  </si>
  <si>
    <t>RUA NOSSA SENHORA DO CARMO, 365 - CENTRO</t>
  </si>
  <si>
    <t xml:space="preserve">FITA DE LED 3000K </t>
  </si>
  <si>
    <t>2023/08 - NORTE S/DESONERADA</t>
  </si>
  <si>
    <t>2024/07 - NÃO DESONERAÇÃO</t>
  </si>
  <si>
    <t>BIANCA MOURA DINIZ</t>
  </si>
  <si>
    <t>ARQUITETA CAU/MG: A2530077-5</t>
  </si>
  <si>
    <t>LOCAL / DATA: LASSANCE, 28 DE  AGOSTO DE 2024.</t>
  </si>
  <si>
    <t>RESPONSÁVEL TÉCNICO: BIANCA MOURA DINIZ- CAU/MG: A2530077-5</t>
  </si>
  <si>
    <t>CONSTRUÇÃO: REFORMA E ADEQUAÇÃO  DO PRÉDIO DA CAMARA MUNICIPAL DE LASSANCE.</t>
  </si>
  <si>
    <t>LIXAMENTO MANUAL EM PAREDE PARA REMOÇÃO DE TINTA</t>
  </si>
  <si>
    <t>ED-50505</t>
  </si>
  <si>
    <t>COTAÇÃO</t>
  </si>
  <si>
    <t>PÓRTICO EM ACM EXTRUDADO
01 PORTICO EM ACM 10,25X0,25+0,90+0,90
2,65X0,25+0,90+0,90
9,90X0,40+0,25+0,25
4,60X0,40+0,25+0,25(2)</t>
  </si>
  <si>
    <t>LETRA ALTO RELEVO LETREIRO ACM
CAMARA MUNICIPAL DE LASSANCE = 60CM ALT</t>
  </si>
  <si>
    <t>UNID</t>
  </si>
  <si>
    <t>FRISO EM ACM EXTRUDADO BANDEJADO
03 FRISO EM ACM POLIESTER 3MM LÂMINA 0,21 ALTO RELEVO EXTRUDADO BANDEJADO 10 CM MEDIDAS 0,35X0,20X0,0,20 X3,20m</t>
  </si>
  <si>
    <t xml:space="preserve">REFORMA E REVITALIZAÇÃO DOS AMBIENTES INTERNOS DO PRÉDIO DA CÂMARA MUNICIPAL DE LASSANCE. </t>
  </si>
  <si>
    <t xml:space="preserve">SERVIÇOS: REFORMA E REVITALIZAÇÃO DOS AMBIENTES INTERNOS DO PRÉDIO DA CÂMARA MUNICIPAL DE LASSANCE. </t>
  </si>
  <si>
    <t>ALVENARIA DE VEDAÇÃO DE BLOCOS CERÂMICOS FURADOS NA VERTICAL DE 14X19X39 CM (ESPESSURA 14 CM) E ARGAMASSA DE ASSENTAMENTO COM PREPARO MANUAL. AF_12/2021</t>
  </si>
  <si>
    <t>CHAPISCO APLICADO EM ALVENARIAS E ESTRUTURAS DE CONCRETO INTERNAS, COM COLHER DE PEDREIRO. ARGAMASSA TRAÇO 1:3 COM PREPARO MANUAL. AF_10/2022</t>
  </si>
  <si>
    <r>
      <rPr>
        <sz val="9"/>
        <rFont val="Arial"/>
        <family val="2"/>
      </rPr>
      <t>87543</t>
    </r>
  </si>
  <si>
    <t>MASSA ÚNICA, PARA RECEBIMENTO DE PINTURA OU CERÂMICA, ARGAMASSA INDUSTRIALIZADA, PREPARO MECÂNICO, APLICADO COM EQUIPAMENTO DE MISTURA E PROJEÇÃO DE 1,5 M3/H EM FACES INTERNAS DE PAREDES, ESPESSURA DE 5MM, SEM EXECUÇÃO DE TALISCAS. AF_06/2014</t>
  </si>
  <si>
    <t>1.4</t>
  </si>
  <si>
    <t xml:space="preserve">ALVENARIA DE VEDAÇÃO   </t>
  </si>
  <si>
    <t>1.4.1</t>
  </si>
  <si>
    <t>ALVENARIA DE VEDAÇÃO DE BLOCOS CERÂMICOS FURADOS NA HORIZONTAL DE 9X19X19CM (ESPESSURA 9CM) DE PAREDES COM ÁREA LÍQUIDA MAIOR OU IGUAL A 6M² SEM VÃOS E ARGAMASSA DE ASSENTAMENTO COM PREPARO MANUAL. AF_06/2014</t>
  </si>
  <si>
    <t>Descontar Janela</t>
  </si>
  <si>
    <t>Descontar Porta</t>
  </si>
  <si>
    <t>Comp.</t>
  </si>
  <si>
    <t>1.4.2</t>
  </si>
  <si>
    <t>CHAPISCO APLICADO EM ALVENARIAS E ESTRUTURAS DE CONCRETO INTERNAS, COM COLHER DE PEDREIRO.  ARGAMASSA TRAÇO 1:3 COM PREPARO MANUAL. AF_06/2014</t>
  </si>
  <si>
    <t>1.4.3</t>
  </si>
  <si>
    <t>MONUMENTO</t>
  </si>
  <si>
    <t>ESQUADRIAS</t>
  </si>
  <si>
    <t>COMP. 001</t>
  </si>
  <si>
    <t xml:space="preserve">PORTA DE CORRER DE VIDRO 4 FOLHAS 2,65X2,2,40M E FECHAMENTO DE VIDRO 1,95X2,40 </t>
  </si>
  <si>
    <t xml:space="preserve">muro </t>
  </si>
  <si>
    <t xml:space="preserve">garagem interno </t>
  </si>
  <si>
    <t>cozinha externo</t>
  </si>
  <si>
    <t>Almoxarifado frente</t>
  </si>
  <si>
    <t xml:space="preserve">Almoxarifado fundo </t>
  </si>
  <si>
    <t>fundo plenario e frente interno</t>
  </si>
  <si>
    <t>muro divisa tere</t>
  </si>
  <si>
    <t>Lado da mesa diretora</t>
  </si>
  <si>
    <t>Sala Jurid. Banh.</t>
  </si>
  <si>
    <t>Banhe deficiente</t>
  </si>
  <si>
    <t>Sala da presid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</si>
  <si>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</si>
  <si>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</si>
  <si>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</si>
  <si>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</si>
  <si>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</si>
  <si>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</si>
  <si>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</si>
  <si>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</si>
  <si>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</si>
  <si>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</si>
  <si>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1.3</t>
  </si>
  <si>
    <t>1.3.1</t>
  </si>
  <si>
    <t>1.3.2</t>
  </si>
  <si>
    <t>1.3.3</t>
  </si>
  <si>
    <t>1.3.4</t>
  </si>
  <si>
    <t>1.3.5</t>
  </si>
  <si>
    <t>1.3.6</t>
  </si>
  <si>
    <t>1.5</t>
  </si>
  <si>
    <t>1.5.1</t>
  </si>
  <si>
    <t>1.5.2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</si>
</sst>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  <numFmt numFmtId="165" formatCode="_-[$R$-416]\ * #,##0.00_-;\-[$R$-416]\ * #,##0.00_-;_-[$R$-416]\ * &quot;-&quot;??_-;_-@_-"/>
    <numFmt numFmtId="166" formatCode="0.0"/>
    <numFmt numFmtId="167" formatCode="#,##0.00\ ;&quot; (&quot;#,##0.00\);&quot; -&quot;#\ ;@\ "/>
    <numFmt numFmtId="168" formatCode="_([$€-2]* #,##0.00_);_([$€-2]* \(#,##0.00\);_([$€-2]* \-??_)"/>
    <numFmt numFmtId="169" formatCode="[$€]#,##0.00\ ;[$€]\(#,##0.00\);[$€]\-#\ ;@\ "/>
    <numFmt numFmtId="170" formatCode="#,##0.00&quot; &quot;;&quot; (&quot;#,##0.00&quot;)&quot;;&quot; -&quot;#&quot; &quot;;@&quot; &quot;"/>
    <numFmt numFmtId="171" formatCode="_(&quot;R$ &quot;* #,##0.00_);_(&quot;R$ &quot;* \(#,##0.00\);_(&quot;R$ &quot;* &quot;-&quot;??_);_(@_)"/>
    <numFmt numFmtId="172" formatCode="\$#,##0.00\ ;\(\$#,##0.00\)"/>
    <numFmt numFmtId="173" formatCode="\$#,##0\ ;\(\$#,##0\)"/>
    <numFmt numFmtId="174" formatCode="[$R$-416]&quot; &quot;#,##0.00;[Red]&quot;-&quot;[$R$-416]&quot; &quot;#,##0.00"/>
    <numFmt numFmtId="175" formatCode="&quot;R$ &quot;#,##0_);\(&quot;R$ &quot;#,##0\)"/>
    <numFmt numFmtId="176" formatCode="#,##0.0"/>
    <numFmt numFmtId="177" formatCode="_(* #,##0.00_);_(* \(#,##0.00\);_(* &quot;-&quot;??_);_(@_)"/>
    <numFmt numFmtId="178" formatCode="0.00_);[Red]\(0.00\)"/>
  </numFmts>
  <fonts count="126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7"/>
      <name val="Arial"/>
      <family val="2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000000"/>
      <name val="Calibri"/>
      <family val="2"/>
    </font>
    <font>
      <b/>
      <sz val="14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b/>
      <i/>
      <sz val="12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1"/>
      <name val="Calibri"/>
      <family val="2"/>
    </font>
    <font>
      <b/>
      <i/>
      <sz val="18"/>
      <color theme="1"/>
      <name val="Arial Narrow"/>
      <family val="2"/>
    </font>
    <font>
      <b/>
      <sz val="14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sz val="7"/>
      <name val="Arial"/>
      <family val="2"/>
    </font>
    <font>
      <sz val="7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14"/>
      <color theme="1"/>
      <name val="Arial Narrow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1"/>
      <color theme="1"/>
      <name val="Arial1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sz val="18"/>
      <color indexed="24"/>
      <name val="Arial"/>
      <family val="2"/>
    </font>
    <font>
      <sz val="8"/>
      <color indexed="24"/>
      <name val="Arial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2"/>
      <color indexed="24"/>
      <name val="Arial"/>
      <family val="2"/>
    </font>
    <font>
      <sz val="10"/>
      <name val="Arial1"/>
    </font>
    <font>
      <sz val="12"/>
      <name val="Times New Roman"/>
      <family val="1"/>
    </font>
    <font>
      <sz val="11"/>
      <color indexed="62"/>
      <name val="Calibri"/>
      <family val="2"/>
    </font>
    <font>
      <sz val="11"/>
      <color indexed="8"/>
      <name val="Arial1"/>
    </font>
    <font>
      <b/>
      <i/>
      <sz val="16"/>
      <color theme="1"/>
      <name val="Arial1"/>
    </font>
    <font>
      <u/>
      <sz val="7.5"/>
      <color indexed="12"/>
      <name val="Arial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0"/>
      <name val="Lucida Sans Unicode"/>
      <family val="2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b/>
      <i/>
      <u/>
      <sz val="11"/>
      <color theme="1"/>
      <name val="Arial1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  <font>
      <sz val="6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9"/>
      <name val="Arial"/>
      <family val="2"/>
    </font>
    <font>
      <sz val="9"/>
      <name val="Calibri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8"/>
      <color rgb="FF000000"/>
      <name val="Roboto_regula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14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17"/>
      <color rgb="FF212529"/>
      <name val="Open Sans"/>
      <family val="2"/>
    </font>
    <font>
      <sz val="10"/>
      <name val="MS Sans Serif"/>
      <family val="2"/>
    </font>
    <font>
      <sz val="9"/>
      <color theme="1" tint="0.14999847407452621"/>
      <name val="Times New Roman"/>
      <family val="1"/>
    </font>
    <font>
      <sz val="9"/>
      <name val="Times New Roman"/>
      <family val="1"/>
    </font>
  </fonts>
  <fills count="117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5A40"/>
        <bgColor indexed="64"/>
      </patternFill>
    </fill>
    <fill>
      <patternFill patternType="solid">
        <fgColor rgb="FF05C75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31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45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34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25"/>
        <bgColor indexed="61"/>
      </patternFill>
    </fill>
    <fill>
      <patternFill patternType="solid">
        <fgColor indexed="50"/>
        <bgColor indexed="5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55"/>
        <bgColor indexed="57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8"/>
        <bgColor indexed="30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6"/>
        <bgColor indexed="4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58"/>
      </patternFill>
    </fill>
    <fill>
      <patternFill patternType="solid">
        <fgColor rgb="FFFFFF99"/>
      </patternFill>
    </fill>
    <fill>
      <patternFill patternType="solid">
        <fgColor rgb="FFB4C5E7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</fills>
  <borders count="1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68">
    <xf numFmtId="0" fontId="0" fillId="0" borderId="0"/>
    <xf numFmtId="0" fontId="5" fillId="9" borderId="1"/>
    <xf numFmtId="9" fontId="10" fillId="0" borderId="0" applyFont="0" applyFill="0" applyBorder="0" applyAlignment="0" applyProtection="0"/>
    <xf numFmtId="0" fontId="12" fillId="9" borderId="1"/>
    <xf numFmtId="0" fontId="9" fillId="9" borderId="1"/>
    <xf numFmtId="9" fontId="9" fillId="9" borderId="1" applyFont="0" applyFill="0" applyBorder="0" applyAlignment="0" applyProtection="0"/>
    <xf numFmtId="0" fontId="12" fillId="9" borderId="1"/>
    <xf numFmtId="0" fontId="10" fillId="9" borderId="1"/>
    <xf numFmtId="43" fontId="5" fillId="9" borderId="1" applyFont="0" applyFill="0" applyBorder="0" applyAlignment="0" applyProtection="0"/>
    <xf numFmtId="0" fontId="5" fillId="9" borderId="1"/>
    <xf numFmtId="9" fontId="5" fillId="9" borderId="1" applyFont="0" applyFill="0" applyBorder="0" applyAlignment="0" applyProtection="0"/>
    <xf numFmtId="0" fontId="53" fillId="9" borderId="1"/>
    <xf numFmtId="167" fontId="52" fillId="9" borderId="1"/>
    <xf numFmtId="167" fontId="52" fillId="9" borderId="1"/>
    <xf numFmtId="0" fontId="56" fillId="52" borderId="1" applyNumberFormat="0" applyBorder="0" applyAlignment="0" applyProtection="0"/>
    <xf numFmtId="0" fontId="10" fillId="53" borderId="1" applyNumberFormat="0" applyBorder="0" applyAlignment="0" applyProtection="0"/>
    <xf numFmtId="0" fontId="56" fillId="53" borderId="1" applyNumberFormat="0" applyBorder="0" applyAlignment="0" applyProtection="0"/>
    <xf numFmtId="0" fontId="10" fillId="53" borderId="1" applyNumberFormat="0" applyBorder="0" applyAlignment="0" applyProtection="0"/>
    <xf numFmtId="0" fontId="56" fillId="53" borderId="1" applyNumberFormat="0" applyBorder="0" applyAlignment="0" applyProtection="0"/>
    <xf numFmtId="0" fontId="10" fillId="53" borderId="1" applyNumberFormat="0" applyBorder="0" applyAlignment="0" applyProtection="0"/>
    <xf numFmtId="0" fontId="56" fillId="53" borderId="1" applyNumberFormat="0" applyBorder="0" applyAlignment="0" applyProtection="0"/>
    <xf numFmtId="0" fontId="10" fillId="53" borderId="1" applyNumberFormat="0" applyBorder="0" applyAlignment="0" applyProtection="0"/>
    <xf numFmtId="0" fontId="56" fillId="53" borderId="1" applyNumberFormat="0" applyBorder="0" applyAlignment="0" applyProtection="0"/>
    <xf numFmtId="0" fontId="56" fillId="53" borderId="1" applyNumberFormat="0" applyBorder="0" applyAlignment="0" applyProtection="0"/>
    <xf numFmtId="0" fontId="56" fillId="53" borderId="1" applyNumberFormat="0" applyBorder="0" applyAlignment="0" applyProtection="0"/>
    <xf numFmtId="0" fontId="56" fillId="53" borderId="1" applyNumberFormat="0" applyBorder="0" applyAlignment="0" applyProtection="0"/>
    <xf numFmtId="0" fontId="56" fillId="53" borderId="1" applyNumberFormat="0" applyBorder="0" applyAlignment="0" applyProtection="0"/>
    <xf numFmtId="0" fontId="56" fillId="54" borderId="1" applyNumberFormat="0" applyBorder="0" applyAlignment="0" applyProtection="0"/>
    <xf numFmtId="0" fontId="56" fillId="53" borderId="1" applyNumberFormat="0" applyBorder="0" applyAlignment="0" applyProtection="0"/>
    <xf numFmtId="0" fontId="10" fillId="53" borderId="1" applyNumberFormat="0" applyBorder="0" applyAlignment="0" applyProtection="0"/>
    <xf numFmtId="0" fontId="56" fillId="53" borderId="1" applyNumberFormat="0" applyBorder="0" applyAlignment="0" applyProtection="0"/>
    <xf numFmtId="0" fontId="10" fillId="29" borderId="1" applyNumberFormat="0" applyBorder="0" applyAlignment="0" applyProtection="0"/>
    <xf numFmtId="0" fontId="9" fillId="53" borderId="1" applyNumberFormat="0" applyBorder="0" applyAlignment="0" applyProtection="0"/>
    <xf numFmtId="0" fontId="10" fillId="29" borderId="1" applyNumberFormat="0" applyBorder="0" applyAlignment="0" applyProtection="0"/>
    <xf numFmtId="0" fontId="56" fillId="55" borderId="1" applyNumberFormat="0" applyBorder="0" applyAlignment="0" applyProtection="0"/>
    <xf numFmtId="0" fontId="56" fillId="53" borderId="1" applyNumberFormat="0" applyBorder="0" applyAlignment="0" applyProtection="0"/>
    <xf numFmtId="0" fontId="10" fillId="53" borderId="1" applyNumberFormat="0" applyBorder="0" applyAlignment="0" applyProtection="0"/>
    <xf numFmtId="0" fontId="56" fillId="53" borderId="1" applyNumberFormat="0" applyBorder="0" applyAlignment="0" applyProtection="0"/>
    <xf numFmtId="0" fontId="10" fillId="29" borderId="1" applyNumberFormat="0" applyBorder="0" applyAlignment="0" applyProtection="0"/>
    <xf numFmtId="0" fontId="9" fillId="53" borderId="1" applyNumberFormat="0" applyBorder="0" applyAlignment="0" applyProtection="0"/>
    <xf numFmtId="0" fontId="10" fillId="29" borderId="1" applyNumberFormat="0" applyBorder="0" applyAlignment="0" applyProtection="0"/>
    <xf numFmtId="0" fontId="56" fillId="55" borderId="1" applyNumberFormat="0" applyBorder="0" applyAlignment="0" applyProtection="0"/>
    <xf numFmtId="0" fontId="56" fillId="53" borderId="1" applyNumberFormat="0" applyBorder="0" applyAlignment="0" applyProtection="0"/>
    <xf numFmtId="0" fontId="10" fillId="53" borderId="1" applyNumberFormat="0" applyBorder="0" applyAlignment="0" applyProtection="0"/>
    <xf numFmtId="0" fontId="9" fillId="53" borderId="1" applyNumberFormat="0" applyBorder="0" applyAlignment="0" applyProtection="0"/>
    <xf numFmtId="0" fontId="10" fillId="29" borderId="1" applyNumberFormat="0" applyBorder="0" applyAlignment="0" applyProtection="0"/>
    <xf numFmtId="0" fontId="56" fillId="55" borderId="1" applyNumberFormat="0" applyBorder="0" applyAlignment="0" applyProtection="0"/>
    <xf numFmtId="0" fontId="56" fillId="53" borderId="1" applyNumberFormat="0" applyBorder="0" applyAlignment="0" applyProtection="0"/>
    <xf numFmtId="0" fontId="10" fillId="53" borderId="1" applyNumberFormat="0" applyBorder="0" applyAlignment="0" applyProtection="0"/>
    <xf numFmtId="0" fontId="10" fillId="29" borderId="1" applyNumberFormat="0" applyBorder="0" applyAlignment="0" applyProtection="0"/>
    <xf numFmtId="0" fontId="56" fillId="55" borderId="1" applyNumberFormat="0" applyBorder="0" applyAlignment="0" applyProtection="0"/>
    <xf numFmtId="0" fontId="56" fillId="53" borderId="1" applyNumberFormat="0" applyBorder="0" applyAlignment="0" applyProtection="0"/>
    <xf numFmtId="0" fontId="56" fillId="55" borderId="1" applyNumberFormat="0" applyBorder="0" applyAlignment="0" applyProtection="0"/>
    <xf numFmtId="0" fontId="56" fillId="53" borderId="1" applyNumberFormat="0" applyBorder="0" applyAlignment="0" applyProtection="0"/>
    <xf numFmtId="0" fontId="10" fillId="29" borderId="1" applyNumberFormat="0" applyBorder="0" applyAlignment="0" applyProtection="0"/>
    <xf numFmtId="0" fontId="56" fillId="53" borderId="1" applyNumberFormat="0" applyBorder="0" applyAlignment="0" applyProtection="0"/>
    <xf numFmtId="0" fontId="9" fillId="53" borderId="1" applyNumberFormat="0" applyBorder="0" applyAlignment="0" applyProtection="0"/>
    <xf numFmtId="0" fontId="56" fillId="53" borderId="1" applyNumberFormat="0" applyBorder="0" applyAlignment="0" applyProtection="0"/>
    <xf numFmtId="0" fontId="56" fillId="56" borderId="1" applyNumberFormat="0" applyBorder="0" applyAlignment="0" applyProtection="0"/>
    <xf numFmtId="0" fontId="10" fillId="57" borderId="1" applyNumberFormat="0" applyBorder="0" applyAlignment="0" applyProtection="0"/>
    <xf numFmtId="0" fontId="56" fillId="57" borderId="1" applyNumberFormat="0" applyBorder="0" applyAlignment="0" applyProtection="0"/>
    <xf numFmtId="0" fontId="10" fillId="57" borderId="1" applyNumberFormat="0" applyBorder="0" applyAlignment="0" applyProtection="0"/>
    <xf numFmtId="0" fontId="56" fillId="57" borderId="1" applyNumberFormat="0" applyBorder="0" applyAlignment="0" applyProtection="0"/>
    <xf numFmtId="0" fontId="10" fillId="57" borderId="1" applyNumberFormat="0" applyBorder="0" applyAlignment="0" applyProtection="0"/>
    <xf numFmtId="0" fontId="56" fillId="57" borderId="1" applyNumberFormat="0" applyBorder="0" applyAlignment="0" applyProtection="0"/>
    <xf numFmtId="0" fontId="10" fillId="57" borderId="1" applyNumberFormat="0" applyBorder="0" applyAlignment="0" applyProtection="0"/>
    <xf numFmtId="0" fontId="56" fillId="57" borderId="1" applyNumberFormat="0" applyBorder="0" applyAlignment="0" applyProtection="0"/>
    <xf numFmtId="0" fontId="56" fillId="57" borderId="1" applyNumberFormat="0" applyBorder="0" applyAlignment="0" applyProtection="0"/>
    <xf numFmtId="0" fontId="56" fillId="57" borderId="1" applyNumberFormat="0" applyBorder="0" applyAlignment="0" applyProtection="0"/>
    <xf numFmtId="0" fontId="56" fillId="57" borderId="1" applyNumberFormat="0" applyBorder="0" applyAlignment="0" applyProtection="0"/>
    <xf numFmtId="0" fontId="56" fillId="57" borderId="1" applyNumberFormat="0" applyBorder="0" applyAlignment="0" applyProtection="0"/>
    <xf numFmtId="0" fontId="56" fillId="58" borderId="1" applyNumberFormat="0" applyBorder="0" applyAlignment="0" applyProtection="0"/>
    <xf numFmtId="0" fontId="56" fillId="57" borderId="1" applyNumberFormat="0" applyBorder="0" applyAlignment="0" applyProtection="0"/>
    <xf numFmtId="0" fontId="10" fillId="57" borderId="1" applyNumberFormat="0" applyBorder="0" applyAlignment="0" applyProtection="0"/>
    <xf numFmtId="0" fontId="56" fillId="57" borderId="1" applyNumberFormat="0" applyBorder="0" applyAlignment="0" applyProtection="0"/>
    <xf numFmtId="0" fontId="10" fillId="33" borderId="1" applyNumberFormat="0" applyBorder="0" applyAlignment="0" applyProtection="0"/>
    <xf numFmtId="0" fontId="9" fillId="57" borderId="1" applyNumberFormat="0" applyBorder="0" applyAlignment="0" applyProtection="0"/>
    <xf numFmtId="0" fontId="10" fillId="33" borderId="1" applyNumberFormat="0" applyBorder="0" applyAlignment="0" applyProtection="0"/>
    <xf numFmtId="0" fontId="56" fillId="59" borderId="1" applyNumberFormat="0" applyBorder="0" applyAlignment="0" applyProtection="0"/>
    <xf numFmtId="0" fontId="56" fillId="57" borderId="1" applyNumberFormat="0" applyBorder="0" applyAlignment="0" applyProtection="0"/>
    <xf numFmtId="0" fontId="10" fillId="57" borderId="1" applyNumberFormat="0" applyBorder="0" applyAlignment="0" applyProtection="0"/>
    <xf numFmtId="0" fontId="56" fillId="57" borderId="1" applyNumberFormat="0" applyBorder="0" applyAlignment="0" applyProtection="0"/>
    <xf numFmtId="0" fontId="10" fillId="33" borderId="1" applyNumberFormat="0" applyBorder="0" applyAlignment="0" applyProtection="0"/>
    <xf numFmtId="0" fontId="9" fillId="57" borderId="1" applyNumberFormat="0" applyBorder="0" applyAlignment="0" applyProtection="0"/>
    <xf numFmtId="0" fontId="10" fillId="33" borderId="1" applyNumberFormat="0" applyBorder="0" applyAlignment="0" applyProtection="0"/>
    <xf numFmtId="0" fontId="56" fillId="59" borderId="1" applyNumberFormat="0" applyBorder="0" applyAlignment="0" applyProtection="0"/>
    <xf numFmtId="0" fontId="56" fillId="57" borderId="1" applyNumberFormat="0" applyBorder="0" applyAlignment="0" applyProtection="0"/>
    <xf numFmtId="0" fontId="10" fillId="57" borderId="1" applyNumberFormat="0" applyBorder="0" applyAlignment="0" applyProtection="0"/>
    <xf numFmtId="0" fontId="9" fillId="57" borderId="1" applyNumberFormat="0" applyBorder="0" applyAlignment="0" applyProtection="0"/>
    <xf numFmtId="0" fontId="10" fillId="33" borderId="1" applyNumberFormat="0" applyBorder="0" applyAlignment="0" applyProtection="0"/>
    <xf numFmtId="0" fontId="56" fillId="59" borderId="1" applyNumberFormat="0" applyBorder="0" applyAlignment="0" applyProtection="0"/>
    <xf numFmtId="0" fontId="56" fillId="57" borderId="1" applyNumberFormat="0" applyBorder="0" applyAlignment="0" applyProtection="0"/>
    <xf numFmtId="0" fontId="10" fillId="57" borderId="1" applyNumberFormat="0" applyBorder="0" applyAlignment="0" applyProtection="0"/>
    <xf numFmtId="0" fontId="10" fillId="33" borderId="1" applyNumberFormat="0" applyBorder="0" applyAlignment="0" applyProtection="0"/>
    <xf numFmtId="0" fontId="56" fillId="59" borderId="1" applyNumberFormat="0" applyBorder="0" applyAlignment="0" applyProtection="0"/>
    <xf numFmtId="0" fontId="56" fillId="57" borderId="1" applyNumberFormat="0" applyBorder="0" applyAlignment="0" applyProtection="0"/>
    <xf numFmtId="0" fontId="56" fillId="59" borderId="1" applyNumberFormat="0" applyBorder="0" applyAlignment="0" applyProtection="0"/>
    <xf numFmtId="0" fontId="56" fillId="57" borderId="1" applyNumberFormat="0" applyBorder="0" applyAlignment="0" applyProtection="0"/>
    <xf numFmtId="0" fontId="10" fillId="33" borderId="1" applyNumberFormat="0" applyBorder="0" applyAlignment="0" applyProtection="0"/>
    <xf numFmtId="0" fontId="56" fillId="57" borderId="1" applyNumberFormat="0" applyBorder="0" applyAlignment="0" applyProtection="0"/>
    <xf numFmtId="0" fontId="9" fillId="57" borderId="1" applyNumberFormat="0" applyBorder="0" applyAlignment="0" applyProtection="0"/>
    <xf numFmtId="0" fontId="56" fillId="57" borderId="1" applyNumberFormat="0" applyBorder="0" applyAlignment="0" applyProtection="0"/>
    <xf numFmtId="0" fontId="56" fillId="60" borderId="1" applyNumberFormat="0" applyBorder="0" applyAlignment="0" applyProtection="0"/>
    <xf numFmtId="0" fontId="10" fillId="61" borderId="1" applyNumberFormat="0" applyBorder="0" applyAlignment="0" applyProtection="0"/>
    <xf numFmtId="0" fontId="56" fillId="61" borderId="1" applyNumberFormat="0" applyBorder="0" applyAlignment="0" applyProtection="0"/>
    <xf numFmtId="0" fontId="10" fillId="61" borderId="1" applyNumberFormat="0" applyBorder="0" applyAlignment="0" applyProtection="0"/>
    <xf numFmtId="0" fontId="56" fillId="61" borderId="1" applyNumberFormat="0" applyBorder="0" applyAlignment="0" applyProtection="0"/>
    <xf numFmtId="0" fontId="10" fillId="61" borderId="1" applyNumberFormat="0" applyBorder="0" applyAlignment="0" applyProtection="0"/>
    <xf numFmtId="0" fontId="56" fillId="61" borderId="1" applyNumberFormat="0" applyBorder="0" applyAlignment="0" applyProtection="0"/>
    <xf numFmtId="0" fontId="10" fillId="61" borderId="1" applyNumberFormat="0" applyBorder="0" applyAlignment="0" applyProtection="0"/>
    <xf numFmtId="0" fontId="56" fillId="61" borderId="1" applyNumberFormat="0" applyBorder="0" applyAlignment="0" applyProtection="0"/>
    <xf numFmtId="0" fontId="56" fillId="61" borderId="1" applyNumberFormat="0" applyBorder="0" applyAlignment="0" applyProtection="0"/>
    <xf numFmtId="0" fontId="56" fillId="61" borderId="1" applyNumberFormat="0" applyBorder="0" applyAlignment="0" applyProtection="0"/>
    <xf numFmtId="0" fontId="56" fillId="61" borderId="1" applyNumberFormat="0" applyBorder="0" applyAlignment="0" applyProtection="0"/>
    <xf numFmtId="0" fontId="56" fillId="61" borderId="1" applyNumberFormat="0" applyBorder="0" applyAlignment="0" applyProtection="0"/>
    <xf numFmtId="0" fontId="56" fillId="62" borderId="1" applyNumberFormat="0" applyBorder="0" applyAlignment="0" applyProtection="0"/>
    <xf numFmtId="0" fontId="56" fillId="61" borderId="1" applyNumberFormat="0" applyBorder="0" applyAlignment="0" applyProtection="0"/>
    <xf numFmtId="0" fontId="10" fillId="61" borderId="1" applyNumberFormat="0" applyBorder="0" applyAlignment="0" applyProtection="0"/>
    <xf numFmtId="0" fontId="56" fillId="61" borderId="1" applyNumberFormat="0" applyBorder="0" applyAlignment="0" applyProtection="0"/>
    <xf numFmtId="0" fontId="10" fillId="37" borderId="1" applyNumberFormat="0" applyBorder="0" applyAlignment="0" applyProtection="0"/>
    <xf numFmtId="0" fontId="9" fillId="61" borderId="1" applyNumberFormat="0" applyBorder="0" applyAlignment="0" applyProtection="0"/>
    <xf numFmtId="0" fontId="10" fillId="37" borderId="1" applyNumberFormat="0" applyBorder="0" applyAlignment="0" applyProtection="0"/>
    <xf numFmtId="0" fontId="56" fillId="63" borderId="1" applyNumberFormat="0" applyBorder="0" applyAlignment="0" applyProtection="0"/>
    <xf numFmtId="0" fontId="56" fillId="61" borderId="1" applyNumberFormat="0" applyBorder="0" applyAlignment="0" applyProtection="0"/>
    <xf numFmtId="0" fontId="10" fillId="61" borderId="1" applyNumberFormat="0" applyBorder="0" applyAlignment="0" applyProtection="0"/>
    <xf numFmtId="0" fontId="56" fillId="61" borderId="1" applyNumberFormat="0" applyBorder="0" applyAlignment="0" applyProtection="0"/>
    <xf numFmtId="0" fontId="10" fillId="37" borderId="1" applyNumberFormat="0" applyBorder="0" applyAlignment="0" applyProtection="0"/>
    <xf numFmtId="0" fontId="9" fillId="61" borderId="1" applyNumberFormat="0" applyBorder="0" applyAlignment="0" applyProtection="0"/>
    <xf numFmtId="0" fontId="10" fillId="37" borderId="1" applyNumberFormat="0" applyBorder="0" applyAlignment="0" applyProtection="0"/>
    <xf numFmtId="0" fontId="56" fillId="63" borderId="1" applyNumberFormat="0" applyBorder="0" applyAlignment="0" applyProtection="0"/>
    <xf numFmtId="0" fontId="56" fillId="61" borderId="1" applyNumberFormat="0" applyBorder="0" applyAlignment="0" applyProtection="0"/>
    <xf numFmtId="0" fontId="10" fillId="61" borderId="1" applyNumberFormat="0" applyBorder="0" applyAlignment="0" applyProtection="0"/>
    <xf numFmtId="0" fontId="9" fillId="61" borderId="1" applyNumberFormat="0" applyBorder="0" applyAlignment="0" applyProtection="0"/>
    <xf numFmtId="0" fontId="10" fillId="37" borderId="1" applyNumberFormat="0" applyBorder="0" applyAlignment="0" applyProtection="0"/>
    <xf numFmtId="0" fontId="56" fillId="63" borderId="1" applyNumberFormat="0" applyBorder="0" applyAlignment="0" applyProtection="0"/>
    <xf numFmtId="0" fontId="56" fillId="61" borderId="1" applyNumberFormat="0" applyBorder="0" applyAlignment="0" applyProtection="0"/>
    <xf numFmtId="0" fontId="10" fillId="61" borderId="1" applyNumberFormat="0" applyBorder="0" applyAlignment="0" applyProtection="0"/>
    <xf numFmtId="0" fontId="10" fillId="37" borderId="1" applyNumberFormat="0" applyBorder="0" applyAlignment="0" applyProtection="0"/>
    <xf numFmtId="0" fontId="56" fillId="63" borderId="1" applyNumberFormat="0" applyBorder="0" applyAlignment="0" applyProtection="0"/>
    <xf numFmtId="0" fontId="56" fillId="61" borderId="1" applyNumberFormat="0" applyBorder="0" applyAlignment="0" applyProtection="0"/>
    <xf numFmtId="0" fontId="56" fillId="63" borderId="1" applyNumberFormat="0" applyBorder="0" applyAlignment="0" applyProtection="0"/>
    <xf numFmtId="0" fontId="56" fillId="61" borderId="1" applyNumberFormat="0" applyBorder="0" applyAlignment="0" applyProtection="0"/>
    <xf numFmtId="0" fontId="10" fillId="37" borderId="1" applyNumberFormat="0" applyBorder="0" applyAlignment="0" applyProtection="0"/>
    <xf numFmtId="0" fontId="56" fillId="61" borderId="1" applyNumberFormat="0" applyBorder="0" applyAlignment="0" applyProtection="0"/>
    <xf numFmtId="0" fontId="9" fillId="61" borderId="1" applyNumberFormat="0" applyBorder="0" applyAlignment="0" applyProtection="0"/>
    <xf numFmtId="0" fontId="56" fillId="61" borderId="1" applyNumberFormat="0" applyBorder="0" applyAlignment="0" applyProtection="0"/>
    <xf numFmtId="0" fontId="56" fillId="64" borderId="1" applyNumberFormat="0" applyBorder="0" applyAlignment="0" applyProtection="0"/>
    <xf numFmtId="0" fontId="10" fillId="65" borderId="1" applyNumberFormat="0" applyBorder="0" applyAlignment="0" applyProtection="0"/>
    <xf numFmtId="0" fontId="56" fillId="65" borderId="1" applyNumberFormat="0" applyBorder="0" applyAlignment="0" applyProtection="0"/>
    <xf numFmtId="0" fontId="10" fillId="65" borderId="1" applyNumberFormat="0" applyBorder="0" applyAlignment="0" applyProtection="0"/>
    <xf numFmtId="0" fontId="56" fillId="65" borderId="1" applyNumberFormat="0" applyBorder="0" applyAlignment="0" applyProtection="0"/>
    <xf numFmtId="0" fontId="10" fillId="65" borderId="1" applyNumberFormat="0" applyBorder="0" applyAlignment="0" applyProtection="0"/>
    <xf numFmtId="0" fontId="56" fillId="65" borderId="1" applyNumberFormat="0" applyBorder="0" applyAlignment="0" applyProtection="0"/>
    <xf numFmtId="0" fontId="10" fillId="65" borderId="1" applyNumberFormat="0" applyBorder="0" applyAlignment="0" applyProtection="0"/>
    <xf numFmtId="0" fontId="56" fillId="65" borderId="1" applyNumberFormat="0" applyBorder="0" applyAlignment="0" applyProtection="0"/>
    <xf numFmtId="0" fontId="56" fillId="65" borderId="1" applyNumberFormat="0" applyBorder="0" applyAlignment="0" applyProtection="0"/>
    <xf numFmtId="0" fontId="56" fillId="65" borderId="1" applyNumberFormat="0" applyBorder="0" applyAlignment="0" applyProtection="0"/>
    <xf numFmtId="0" fontId="56" fillId="65" borderId="1" applyNumberFormat="0" applyBorder="0" applyAlignment="0" applyProtection="0"/>
    <xf numFmtId="0" fontId="56" fillId="65" borderId="1" applyNumberFormat="0" applyBorder="0" applyAlignment="0" applyProtection="0"/>
    <xf numFmtId="0" fontId="56" fillId="54" borderId="1" applyNumberFormat="0" applyBorder="0" applyAlignment="0" applyProtection="0"/>
    <xf numFmtId="0" fontId="56" fillId="65" borderId="1" applyNumberFormat="0" applyBorder="0" applyAlignment="0" applyProtection="0"/>
    <xf numFmtId="0" fontId="10" fillId="65" borderId="1" applyNumberFormat="0" applyBorder="0" applyAlignment="0" applyProtection="0"/>
    <xf numFmtId="0" fontId="56" fillId="65" borderId="1" applyNumberFormat="0" applyBorder="0" applyAlignment="0" applyProtection="0"/>
    <xf numFmtId="0" fontId="10" fillId="41" borderId="1" applyNumberFormat="0" applyBorder="0" applyAlignment="0" applyProtection="0"/>
    <xf numFmtId="0" fontId="9" fillId="65" borderId="1" applyNumberFormat="0" applyBorder="0" applyAlignment="0" applyProtection="0"/>
    <xf numFmtId="0" fontId="10" fillId="41" borderId="1" applyNumberFormat="0" applyBorder="0" applyAlignment="0" applyProtection="0"/>
    <xf numFmtId="0" fontId="56" fillId="66" borderId="1" applyNumberFormat="0" applyBorder="0" applyAlignment="0" applyProtection="0"/>
    <xf numFmtId="0" fontId="56" fillId="65" borderId="1" applyNumberFormat="0" applyBorder="0" applyAlignment="0" applyProtection="0"/>
    <xf numFmtId="0" fontId="10" fillId="65" borderId="1" applyNumberFormat="0" applyBorder="0" applyAlignment="0" applyProtection="0"/>
    <xf numFmtId="0" fontId="56" fillId="65" borderId="1" applyNumberFormat="0" applyBorder="0" applyAlignment="0" applyProtection="0"/>
    <xf numFmtId="0" fontId="10" fillId="41" borderId="1" applyNumberFormat="0" applyBorder="0" applyAlignment="0" applyProtection="0"/>
    <xf numFmtId="0" fontId="9" fillId="65" borderId="1" applyNumberFormat="0" applyBorder="0" applyAlignment="0" applyProtection="0"/>
    <xf numFmtId="0" fontId="10" fillId="41" borderId="1" applyNumberFormat="0" applyBorder="0" applyAlignment="0" applyProtection="0"/>
    <xf numFmtId="0" fontId="56" fillId="66" borderId="1" applyNumberFormat="0" applyBorder="0" applyAlignment="0" applyProtection="0"/>
    <xf numFmtId="0" fontId="56" fillId="65" borderId="1" applyNumberFormat="0" applyBorder="0" applyAlignment="0" applyProtection="0"/>
    <xf numFmtId="0" fontId="10" fillId="65" borderId="1" applyNumberFormat="0" applyBorder="0" applyAlignment="0" applyProtection="0"/>
    <xf numFmtId="0" fontId="9" fillId="65" borderId="1" applyNumberFormat="0" applyBorder="0" applyAlignment="0" applyProtection="0"/>
    <xf numFmtId="0" fontId="10" fillId="41" borderId="1" applyNumberFormat="0" applyBorder="0" applyAlignment="0" applyProtection="0"/>
    <xf numFmtId="0" fontId="56" fillId="66" borderId="1" applyNumberFormat="0" applyBorder="0" applyAlignment="0" applyProtection="0"/>
    <xf numFmtId="0" fontId="56" fillId="65" borderId="1" applyNumberFormat="0" applyBorder="0" applyAlignment="0" applyProtection="0"/>
    <xf numFmtId="0" fontId="10" fillId="65" borderId="1" applyNumberFormat="0" applyBorder="0" applyAlignment="0" applyProtection="0"/>
    <xf numFmtId="0" fontId="10" fillId="41" borderId="1" applyNumberFormat="0" applyBorder="0" applyAlignment="0" applyProtection="0"/>
    <xf numFmtId="0" fontId="56" fillId="66" borderId="1" applyNumberFormat="0" applyBorder="0" applyAlignment="0" applyProtection="0"/>
    <xf numFmtId="0" fontId="56" fillId="65" borderId="1" applyNumberFormat="0" applyBorder="0" applyAlignment="0" applyProtection="0"/>
    <xf numFmtId="0" fontId="56" fillId="66" borderId="1" applyNumberFormat="0" applyBorder="0" applyAlignment="0" applyProtection="0"/>
    <xf numFmtId="0" fontId="56" fillId="65" borderId="1" applyNumberFormat="0" applyBorder="0" applyAlignment="0" applyProtection="0"/>
    <xf numFmtId="0" fontId="10" fillId="41" borderId="1" applyNumberFormat="0" applyBorder="0" applyAlignment="0" applyProtection="0"/>
    <xf numFmtId="0" fontId="56" fillId="65" borderId="1" applyNumberFormat="0" applyBorder="0" applyAlignment="0" applyProtection="0"/>
    <xf numFmtId="0" fontId="9" fillId="65" borderId="1" applyNumberFormat="0" applyBorder="0" applyAlignment="0" applyProtection="0"/>
    <xf numFmtId="0" fontId="56" fillId="65" borderId="1" applyNumberFormat="0" applyBorder="0" applyAlignment="0" applyProtection="0"/>
    <xf numFmtId="0" fontId="56" fillId="63" borderId="1" applyNumberFormat="0" applyBorder="0" applyAlignment="0" applyProtection="0"/>
    <xf numFmtId="0" fontId="10" fillId="45" borderId="1" applyNumberFormat="0" applyBorder="0" applyAlignment="0" applyProtection="0"/>
    <xf numFmtId="0" fontId="56" fillId="67" borderId="1" applyNumberFormat="0" applyBorder="0" applyAlignment="0" applyProtection="0"/>
    <xf numFmtId="0" fontId="10" fillId="45" borderId="1" applyNumberFormat="0" applyBorder="0" applyAlignment="0" applyProtection="0"/>
    <xf numFmtId="0" fontId="56" fillId="67" borderId="1" applyNumberFormat="0" applyBorder="0" applyAlignment="0" applyProtection="0"/>
    <xf numFmtId="0" fontId="10" fillId="45" borderId="1" applyNumberFormat="0" applyBorder="0" applyAlignment="0" applyProtection="0"/>
    <xf numFmtId="0" fontId="56" fillId="67" borderId="1" applyNumberFormat="0" applyBorder="0" applyAlignment="0" applyProtection="0"/>
    <xf numFmtId="0" fontId="10" fillId="45" borderId="1" applyNumberFormat="0" applyBorder="0" applyAlignment="0" applyProtection="0"/>
    <xf numFmtId="0" fontId="56" fillId="67" borderId="1" applyNumberFormat="0" applyBorder="0" applyAlignment="0" applyProtection="0"/>
    <xf numFmtId="0" fontId="56" fillId="67" borderId="1" applyNumberFormat="0" applyBorder="0" applyAlignment="0" applyProtection="0"/>
    <xf numFmtId="0" fontId="56" fillId="67" borderId="1" applyNumberFormat="0" applyBorder="0" applyAlignment="0" applyProtection="0"/>
    <xf numFmtId="0" fontId="56" fillId="67" borderId="1" applyNumberFormat="0" applyBorder="0" applyAlignment="0" applyProtection="0"/>
    <xf numFmtId="0" fontId="56" fillId="67" borderId="1" applyNumberFormat="0" applyBorder="0" applyAlignment="0" applyProtection="0"/>
    <xf numFmtId="0" fontId="56" fillId="68" borderId="1" applyNumberFormat="0" applyBorder="0" applyAlignment="0" applyProtection="0"/>
    <xf numFmtId="0" fontId="56" fillId="67" borderId="1" applyNumberFormat="0" applyBorder="0" applyAlignment="0" applyProtection="0"/>
    <xf numFmtId="0" fontId="10" fillId="45" borderId="1" applyNumberFormat="0" applyBorder="0" applyAlignment="0" applyProtection="0"/>
    <xf numFmtId="0" fontId="56" fillId="67" borderId="1" applyNumberFormat="0" applyBorder="0" applyAlignment="0" applyProtection="0"/>
    <xf numFmtId="0" fontId="9" fillId="45" borderId="1" applyNumberFormat="0" applyBorder="0" applyAlignment="0" applyProtection="0"/>
    <xf numFmtId="0" fontId="56" fillId="69" borderId="1" applyNumberFormat="0" applyBorder="0" applyAlignment="0" applyProtection="0"/>
    <xf numFmtId="0" fontId="56" fillId="67" borderId="1" applyNumberFormat="0" applyBorder="0" applyAlignment="0" applyProtection="0"/>
    <xf numFmtId="0" fontId="10" fillId="45" borderId="1" applyNumberFormat="0" applyBorder="0" applyAlignment="0" applyProtection="0"/>
    <xf numFmtId="0" fontId="56" fillId="67" borderId="1" applyNumberFormat="0" applyBorder="0" applyAlignment="0" applyProtection="0"/>
    <xf numFmtId="0" fontId="9" fillId="45" borderId="1" applyNumberFormat="0" applyBorder="0" applyAlignment="0" applyProtection="0"/>
    <xf numFmtId="0" fontId="56" fillId="69" borderId="1" applyNumberFormat="0" applyBorder="0" applyAlignment="0" applyProtection="0"/>
    <xf numFmtId="0" fontId="56" fillId="67" borderId="1" applyNumberFormat="0" applyBorder="0" applyAlignment="0" applyProtection="0"/>
    <xf numFmtId="0" fontId="10" fillId="45" borderId="1" applyNumberFormat="0" applyBorder="0" applyAlignment="0" applyProtection="0"/>
    <xf numFmtId="0" fontId="9" fillId="45" borderId="1" applyNumberFormat="0" applyBorder="0" applyAlignment="0" applyProtection="0"/>
    <xf numFmtId="0" fontId="56" fillId="69" borderId="1" applyNumberFormat="0" applyBorder="0" applyAlignment="0" applyProtection="0"/>
    <xf numFmtId="0" fontId="56" fillId="67" borderId="1" applyNumberFormat="0" applyBorder="0" applyAlignment="0" applyProtection="0"/>
    <xf numFmtId="0" fontId="10" fillId="45" borderId="1" applyNumberFormat="0" applyBorder="0" applyAlignment="0" applyProtection="0"/>
    <xf numFmtId="0" fontId="56" fillId="69" borderId="1" applyNumberFormat="0" applyBorder="0" applyAlignment="0" applyProtection="0"/>
    <xf numFmtId="0" fontId="56" fillId="67" borderId="1" applyNumberFormat="0" applyBorder="0" applyAlignment="0" applyProtection="0"/>
    <xf numFmtId="0" fontId="56" fillId="69" borderId="1" applyNumberFormat="0" applyBorder="0" applyAlignment="0" applyProtection="0"/>
    <xf numFmtId="0" fontId="56" fillId="67" borderId="1" applyNumberFormat="0" applyBorder="0" applyAlignment="0" applyProtection="0"/>
    <xf numFmtId="0" fontId="10" fillId="45" borderId="1" applyNumberFormat="0" applyBorder="0" applyAlignment="0" applyProtection="0"/>
    <xf numFmtId="0" fontId="56" fillId="67" borderId="1" applyNumberFormat="0" applyBorder="0" applyAlignment="0" applyProtection="0"/>
    <xf numFmtId="0" fontId="9" fillId="45" borderId="1" applyNumberFormat="0" applyBorder="0" applyAlignment="0" applyProtection="0"/>
    <xf numFmtId="0" fontId="56" fillId="67" borderId="1" applyNumberFormat="0" applyBorder="0" applyAlignment="0" applyProtection="0"/>
    <xf numFmtId="0" fontId="56" fillId="60" borderId="1" applyNumberFormat="0" applyBorder="0" applyAlignment="0" applyProtection="0"/>
    <xf numFmtId="0" fontId="10" fillId="49" borderId="1" applyNumberFormat="0" applyBorder="0" applyAlignment="0" applyProtection="0"/>
    <xf numFmtId="0" fontId="56" fillId="70" borderId="1" applyNumberFormat="0" applyBorder="0" applyAlignment="0" applyProtection="0"/>
    <xf numFmtId="0" fontId="10" fillId="49" borderId="1" applyNumberFormat="0" applyBorder="0" applyAlignment="0" applyProtection="0"/>
    <xf numFmtId="0" fontId="56" fillId="70" borderId="1" applyNumberFormat="0" applyBorder="0" applyAlignment="0" applyProtection="0"/>
    <xf numFmtId="0" fontId="10" fillId="49" borderId="1" applyNumberFormat="0" applyBorder="0" applyAlignment="0" applyProtection="0"/>
    <xf numFmtId="0" fontId="56" fillId="70" borderId="1" applyNumberFormat="0" applyBorder="0" applyAlignment="0" applyProtection="0"/>
    <xf numFmtId="0" fontId="10" fillId="49" borderId="1" applyNumberFormat="0" applyBorder="0" applyAlignment="0" applyProtection="0"/>
    <xf numFmtId="0" fontId="56" fillId="70" borderId="1" applyNumberFormat="0" applyBorder="0" applyAlignment="0" applyProtection="0"/>
    <xf numFmtId="0" fontId="56" fillId="70" borderId="1" applyNumberFormat="0" applyBorder="0" applyAlignment="0" applyProtection="0"/>
    <xf numFmtId="0" fontId="56" fillId="70" borderId="1" applyNumberFormat="0" applyBorder="0" applyAlignment="0" applyProtection="0"/>
    <xf numFmtId="0" fontId="56" fillId="70" borderId="1" applyNumberFormat="0" applyBorder="0" applyAlignment="0" applyProtection="0"/>
    <xf numFmtId="0" fontId="56" fillId="70" borderId="1" applyNumberFormat="0" applyBorder="0" applyAlignment="0" applyProtection="0"/>
    <xf numFmtId="0" fontId="56" fillId="58" borderId="1" applyNumberFormat="0" applyBorder="0" applyAlignment="0" applyProtection="0"/>
    <xf numFmtId="0" fontId="56" fillId="70" borderId="1" applyNumberFormat="0" applyBorder="0" applyAlignment="0" applyProtection="0"/>
    <xf numFmtId="0" fontId="10" fillId="49" borderId="1" applyNumberFormat="0" applyBorder="0" applyAlignment="0" applyProtection="0"/>
    <xf numFmtId="0" fontId="56" fillId="70" borderId="1" applyNumberFormat="0" applyBorder="0" applyAlignment="0" applyProtection="0"/>
    <xf numFmtId="0" fontId="9" fillId="49" borderId="1" applyNumberFormat="0" applyBorder="0" applyAlignment="0" applyProtection="0"/>
    <xf numFmtId="0" fontId="56" fillId="71" borderId="1" applyNumberFormat="0" applyBorder="0" applyAlignment="0" applyProtection="0"/>
    <xf numFmtId="0" fontId="56" fillId="70" borderId="1" applyNumberFormat="0" applyBorder="0" applyAlignment="0" applyProtection="0"/>
    <xf numFmtId="0" fontId="10" fillId="49" borderId="1" applyNumberFormat="0" applyBorder="0" applyAlignment="0" applyProtection="0"/>
    <xf numFmtId="0" fontId="56" fillId="70" borderId="1" applyNumberFormat="0" applyBorder="0" applyAlignment="0" applyProtection="0"/>
    <xf numFmtId="0" fontId="9" fillId="49" borderId="1" applyNumberFormat="0" applyBorder="0" applyAlignment="0" applyProtection="0"/>
    <xf numFmtId="0" fontId="56" fillId="71" borderId="1" applyNumberFormat="0" applyBorder="0" applyAlignment="0" applyProtection="0"/>
    <xf numFmtId="0" fontId="56" fillId="70" borderId="1" applyNumberFormat="0" applyBorder="0" applyAlignment="0" applyProtection="0"/>
    <xf numFmtId="0" fontId="10" fillId="49" borderId="1" applyNumberFormat="0" applyBorder="0" applyAlignment="0" applyProtection="0"/>
    <xf numFmtId="0" fontId="9" fillId="49" borderId="1" applyNumberFormat="0" applyBorder="0" applyAlignment="0" applyProtection="0"/>
    <xf numFmtId="0" fontId="56" fillId="71" borderId="1" applyNumberFormat="0" applyBorder="0" applyAlignment="0" applyProtection="0"/>
    <xf numFmtId="0" fontId="56" fillId="70" borderId="1" applyNumberFormat="0" applyBorder="0" applyAlignment="0" applyProtection="0"/>
    <xf numFmtId="0" fontId="10" fillId="49" borderId="1" applyNumberFormat="0" applyBorder="0" applyAlignment="0" applyProtection="0"/>
    <xf numFmtId="0" fontId="56" fillId="71" borderId="1" applyNumberFormat="0" applyBorder="0" applyAlignment="0" applyProtection="0"/>
    <xf numFmtId="0" fontId="56" fillId="70" borderId="1" applyNumberFormat="0" applyBorder="0" applyAlignment="0" applyProtection="0"/>
    <xf numFmtId="0" fontId="56" fillId="71" borderId="1" applyNumberFormat="0" applyBorder="0" applyAlignment="0" applyProtection="0"/>
    <xf numFmtId="0" fontId="56" fillId="70" borderId="1" applyNumberFormat="0" applyBorder="0" applyAlignment="0" applyProtection="0"/>
    <xf numFmtId="0" fontId="10" fillId="49" borderId="1" applyNumberFormat="0" applyBorder="0" applyAlignment="0" applyProtection="0"/>
    <xf numFmtId="0" fontId="56" fillId="70" borderId="1" applyNumberFormat="0" applyBorder="0" applyAlignment="0" applyProtection="0"/>
    <xf numFmtId="0" fontId="9" fillId="49" borderId="1" applyNumberFormat="0" applyBorder="0" applyAlignment="0" applyProtection="0"/>
    <xf numFmtId="0" fontId="56" fillId="70" borderId="1" applyNumberFormat="0" applyBorder="0" applyAlignment="0" applyProtection="0"/>
    <xf numFmtId="0" fontId="56" fillId="63" borderId="1" applyNumberFormat="0" applyBorder="0" applyAlignment="0" applyProtection="0"/>
    <xf numFmtId="0" fontId="10" fillId="30" borderId="1" applyNumberFormat="0" applyBorder="0" applyAlignment="0" applyProtection="0"/>
    <xf numFmtId="0" fontId="56" fillId="72" borderId="1" applyNumberFormat="0" applyBorder="0" applyAlignment="0" applyProtection="0"/>
    <xf numFmtId="0" fontId="10" fillId="30" borderId="1" applyNumberFormat="0" applyBorder="0" applyAlignment="0" applyProtection="0"/>
    <xf numFmtId="0" fontId="56" fillId="72" borderId="1" applyNumberFormat="0" applyBorder="0" applyAlignment="0" applyProtection="0"/>
    <xf numFmtId="0" fontId="10" fillId="30" borderId="1" applyNumberFormat="0" applyBorder="0" applyAlignment="0" applyProtection="0"/>
    <xf numFmtId="0" fontId="56" fillId="72" borderId="1" applyNumberFormat="0" applyBorder="0" applyAlignment="0" applyProtection="0"/>
    <xf numFmtId="0" fontId="10" fillId="30" borderId="1" applyNumberFormat="0" applyBorder="0" applyAlignment="0" applyProtection="0"/>
    <xf numFmtId="0" fontId="56" fillId="72" borderId="1" applyNumberFormat="0" applyBorder="0" applyAlignment="0" applyProtection="0"/>
    <xf numFmtId="0" fontId="56" fillId="72" borderId="1" applyNumberFormat="0" applyBorder="0" applyAlignment="0" applyProtection="0"/>
    <xf numFmtId="0" fontId="56" fillId="72" borderId="1" applyNumberFormat="0" applyBorder="0" applyAlignment="0" applyProtection="0"/>
    <xf numFmtId="0" fontId="56" fillId="72" borderId="1" applyNumberFormat="0" applyBorder="0" applyAlignment="0" applyProtection="0"/>
    <xf numFmtId="0" fontId="56" fillId="72" borderId="1" applyNumberFormat="0" applyBorder="0" applyAlignment="0" applyProtection="0"/>
    <xf numFmtId="0" fontId="56" fillId="52" borderId="1" applyNumberFormat="0" applyBorder="0" applyAlignment="0" applyProtection="0"/>
    <xf numFmtId="0" fontId="56" fillId="72" borderId="1" applyNumberFormat="0" applyBorder="0" applyAlignment="0" applyProtection="0"/>
    <xf numFmtId="0" fontId="10" fillId="30" borderId="1" applyNumberFormat="0" applyBorder="0" applyAlignment="0" applyProtection="0"/>
    <xf numFmtId="0" fontId="56" fillId="72" borderId="1" applyNumberFormat="0" applyBorder="0" applyAlignment="0" applyProtection="0"/>
    <xf numFmtId="0" fontId="9" fillId="30" borderId="1" applyNumberFormat="0" applyBorder="0" applyAlignment="0" applyProtection="0"/>
    <xf numFmtId="0" fontId="56" fillId="52" borderId="1" applyNumberFormat="0" applyBorder="0" applyAlignment="0" applyProtection="0"/>
    <xf numFmtId="0" fontId="56" fillId="72" borderId="1" applyNumberFormat="0" applyBorder="0" applyAlignment="0" applyProtection="0"/>
    <xf numFmtId="0" fontId="10" fillId="30" borderId="1" applyNumberFormat="0" applyBorder="0" applyAlignment="0" applyProtection="0"/>
    <xf numFmtId="0" fontId="56" fillId="72" borderId="1" applyNumberFormat="0" applyBorder="0" applyAlignment="0" applyProtection="0"/>
    <xf numFmtId="0" fontId="9" fillId="30" borderId="1" applyNumberFormat="0" applyBorder="0" applyAlignment="0" applyProtection="0"/>
    <xf numFmtId="0" fontId="56" fillId="52" borderId="1" applyNumberFormat="0" applyBorder="0" applyAlignment="0" applyProtection="0"/>
    <xf numFmtId="0" fontId="56" fillId="72" borderId="1" applyNumberFormat="0" applyBorder="0" applyAlignment="0" applyProtection="0"/>
    <xf numFmtId="0" fontId="10" fillId="30" borderId="1" applyNumberFormat="0" applyBorder="0" applyAlignment="0" applyProtection="0"/>
    <xf numFmtId="0" fontId="9" fillId="30" borderId="1" applyNumberFormat="0" applyBorder="0" applyAlignment="0" applyProtection="0"/>
    <xf numFmtId="0" fontId="56" fillId="52" borderId="1" applyNumberFormat="0" applyBorder="0" applyAlignment="0" applyProtection="0"/>
    <xf numFmtId="0" fontId="56" fillId="72" borderId="1" applyNumberFormat="0" applyBorder="0" applyAlignment="0" applyProtection="0"/>
    <xf numFmtId="0" fontId="10" fillId="30" borderId="1" applyNumberFormat="0" applyBorder="0" applyAlignment="0" applyProtection="0"/>
    <xf numFmtId="0" fontId="56" fillId="52" borderId="1" applyNumberFormat="0" applyBorder="0" applyAlignment="0" applyProtection="0"/>
    <xf numFmtId="0" fontId="56" fillId="72" borderId="1" applyNumberFormat="0" applyBorder="0" applyAlignment="0" applyProtection="0"/>
    <xf numFmtId="0" fontId="56" fillId="52" borderId="1" applyNumberFormat="0" applyBorder="0" applyAlignment="0" applyProtection="0"/>
    <xf numFmtId="0" fontId="56" fillId="72" borderId="1" applyNumberFormat="0" applyBorder="0" applyAlignment="0" applyProtection="0"/>
    <xf numFmtId="0" fontId="10" fillId="30" borderId="1" applyNumberFormat="0" applyBorder="0" applyAlignment="0" applyProtection="0"/>
    <xf numFmtId="0" fontId="56" fillId="72" borderId="1" applyNumberFormat="0" applyBorder="0" applyAlignment="0" applyProtection="0"/>
    <xf numFmtId="0" fontId="9" fillId="30" borderId="1" applyNumberFormat="0" applyBorder="0" applyAlignment="0" applyProtection="0"/>
    <xf numFmtId="0" fontId="56" fillId="72" borderId="1" applyNumberFormat="0" applyBorder="0" applyAlignment="0" applyProtection="0"/>
    <xf numFmtId="0" fontId="56" fillId="56" borderId="1" applyNumberFormat="0" applyBorder="0" applyAlignment="0" applyProtection="0"/>
    <xf numFmtId="0" fontId="10" fillId="34" borderId="1" applyNumberFormat="0" applyBorder="0" applyAlignment="0" applyProtection="0"/>
    <xf numFmtId="0" fontId="56" fillId="73" borderId="1" applyNumberFormat="0" applyBorder="0" applyAlignment="0" applyProtection="0"/>
    <xf numFmtId="0" fontId="10" fillId="34" borderId="1" applyNumberFormat="0" applyBorder="0" applyAlignment="0" applyProtection="0"/>
    <xf numFmtId="0" fontId="56" fillId="73" borderId="1" applyNumberFormat="0" applyBorder="0" applyAlignment="0" applyProtection="0"/>
    <xf numFmtId="0" fontId="10" fillId="34" borderId="1" applyNumberFormat="0" applyBorder="0" applyAlignment="0" applyProtection="0"/>
    <xf numFmtId="0" fontId="56" fillId="73" borderId="1" applyNumberFormat="0" applyBorder="0" applyAlignment="0" applyProtection="0"/>
    <xf numFmtId="0" fontId="10" fillId="34" borderId="1" applyNumberFormat="0" applyBorder="0" applyAlignment="0" applyProtection="0"/>
    <xf numFmtId="0" fontId="56" fillId="73" borderId="1" applyNumberFormat="0" applyBorder="0" applyAlignment="0" applyProtection="0"/>
    <xf numFmtId="0" fontId="56" fillId="73" borderId="1" applyNumberFormat="0" applyBorder="0" applyAlignment="0" applyProtection="0"/>
    <xf numFmtId="0" fontId="56" fillId="73" borderId="1" applyNumberFormat="0" applyBorder="0" applyAlignment="0" applyProtection="0"/>
    <xf numFmtId="0" fontId="56" fillId="73" borderId="1" applyNumberFormat="0" applyBorder="0" applyAlignment="0" applyProtection="0"/>
    <xf numFmtId="0" fontId="56" fillId="73" borderId="1" applyNumberFormat="0" applyBorder="0" applyAlignment="0" applyProtection="0"/>
    <xf numFmtId="0" fontId="56" fillId="56" borderId="1" applyNumberFormat="0" applyBorder="0" applyAlignment="0" applyProtection="0"/>
    <xf numFmtId="0" fontId="56" fillId="73" borderId="1" applyNumberFormat="0" applyBorder="0" applyAlignment="0" applyProtection="0"/>
    <xf numFmtId="0" fontId="10" fillId="34" borderId="1" applyNumberFormat="0" applyBorder="0" applyAlignment="0" applyProtection="0"/>
    <xf numFmtId="0" fontId="56" fillId="73" borderId="1" applyNumberFormat="0" applyBorder="0" applyAlignment="0" applyProtection="0"/>
    <xf numFmtId="0" fontId="9" fillId="34" borderId="1" applyNumberFormat="0" applyBorder="0" applyAlignment="0" applyProtection="0"/>
    <xf numFmtId="0" fontId="56" fillId="56" borderId="1" applyNumberFormat="0" applyBorder="0" applyAlignment="0" applyProtection="0"/>
    <xf numFmtId="0" fontId="56" fillId="73" borderId="1" applyNumberFormat="0" applyBorder="0" applyAlignment="0" applyProtection="0"/>
    <xf numFmtId="0" fontId="10" fillId="34" borderId="1" applyNumberFormat="0" applyBorder="0" applyAlignment="0" applyProtection="0"/>
    <xf numFmtId="0" fontId="56" fillId="73" borderId="1" applyNumberFormat="0" applyBorder="0" applyAlignment="0" applyProtection="0"/>
    <xf numFmtId="0" fontId="9" fillId="34" borderId="1" applyNumberFormat="0" applyBorder="0" applyAlignment="0" applyProtection="0"/>
    <xf numFmtId="0" fontId="56" fillId="56" borderId="1" applyNumberFormat="0" applyBorder="0" applyAlignment="0" applyProtection="0"/>
    <xf numFmtId="0" fontId="56" fillId="73" borderId="1" applyNumberFormat="0" applyBorder="0" applyAlignment="0" applyProtection="0"/>
    <xf numFmtId="0" fontId="10" fillId="34" borderId="1" applyNumberFormat="0" applyBorder="0" applyAlignment="0" applyProtection="0"/>
    <xf numFmtId="0" fontId="9" fillId="34" borderId="1" applyNumberFormat="0" applyBorder="0" applyAlignment="0" applyProtection="0"/>
    <xf numFmtId="0" fontId="56" fillId="56" borderId="1" applyNumberFormat="0" applyBorder="0" applyAlignment="0" applyProtection="0"/>
    <xf numFmtId="0" fontId="56" fillId="73" borderId="1" applyNumberFormat="0" applyBorder="0" applyAlignment="0" applyProtection="0"/>
    <xf numFmtId="0" fontId="10" fillId="34" borderId="1" applyNumberFormat="0" applyBorder="0" applyAlignment="0" applyProtection="0"/>
    <xf numFmtId="0" fontId="56" fillId="56" borderId="1" applyNumberFormat="0" applyBorder="0" applyAlignment="0" applyProtection="0"/>
    <xf numFmtId="0" fontId="56" fillId="73" borderId="1" applyNumberFormat="0" applyBorder="0" applyAlignment="0" applyProtection="0"/>
    <xf numFmtId="0" fontId="56" fillId="56" borderId="1" applyNumberFormat="0" applyBorder="0" applyAlignment="0" applyProtection="0"/>
    <xf numFmtId="0" fontId="56" fillId="73" borderId="1" applyNumberFormat="0" applyBorder="0" applyAlignment="0" applyProtection="0"/>
    <xf numFmtId="0" fontId="10" fillId="34" borderId="1" applyNumberFormat="0" applyBorder="0" applyAlignment="0" applyProtection="0"/>
    <xf numFmtId="0" fontId="56" fillId="73" borderId="1" applyNumberFormat="0" applyBorder="0" applyAlignment="0" applyProtection="0"/>
    <xf numFmtId="0" fontId="9" fillId="34" borderId="1" applyNumberFormat="0" applyBorder="0" applyAlignment="0" applyProtection="0"/>
    <xf numFmtId="0" fontId="56" fillId="73" borderId="1" applyNumberFormat="0" applyBorder="0" applyAlignment="0" applyProtection="0"/>
    <xf numFmtId="0" fontId="56" fillId="74" borderId="1" applyNumberFormat="0" applyBorder="0" applyAlignment="0" applyProtection="0"/>
    <xf numFmtId="0" fontId="10" fillId="75" borderId="1" applyNumberFormat="0" applyBorder="0" applyAlignment="0" applyProtection="0"/>
    <xf numFmtId="0" fontId="56" fillId="75" borderId="1" applyNumberFormat="0" applyBorder="0" applyAlignment="0" applyProtection="0"/>
    <xf numFmtId="0" fontId="10" fillId="75" borderId="1" applyNumberFormat="0" applyBorder="0" applyAlignment="0" applyProtection="0"/>
    <xf numFmtId="0" fontId="56" fillId="75" borderId="1" applyNumberFormat="0" applyBorder="0" applyAlignment="0" applyProtection="0"/>
    <xf numFmtId="0" fontId="10" fillId="75" borderId="1" applyNumberFormat="0" applyBorder="0" applyAlignment="0" applyProtection="0"/>
    <xf numFmtId="0" fontId="56" fillId="75" borderId="1" applyNumberFormat="0" applyBorder="0" applyAlignment="0" applyProtection="0"/>
    <xf numFmtId="0" fontId="10" fillId="75" borderId="1" applyNumberFormat="0" applyBorder="0" applyAlignment="0" applyProtection="0"/>
    <xf numFmtId="0" fontId="56" fillId="75" borderId="1" applyNumberFormat="0" applyBorder="0" applyAlignment="0" applyProtection="0"/>
    <xf numFmtId="0" fontId="56" fillId="75" borderId="1" applyNumberFormat="0" applyBorder="0" applyAlignment="0" applyProtection="0"/>
    <xf numFmtId="0" fontId="56" fillId="75" borderId="1" applyNumberFormat="0" applyBorder="0" applyAlignment="0" applyProtection="0"/>
    <xf numFmtId="0" fontId="56" fillId="75" borderId="1" applyNumberFormat="0" applyBorder="0" applyAlignment="0" applyProtection="0"/>
    <xf numFmtId="0" fontId="56" fillId="75" borderId="1" applyNumberFormat="0" applyBorder="0" applyAlignment="0" applyProtection="0"/>
    <xf numFmtId="0" fontId="56" fillId="62" borderId="1" applyNumberFormat="0" applyBorder="0" applyAlignment="0" applyProtection="0"/>
    <xf numFmtId="0" fontId="56" fillId="75" borderId="1" applyNumberFormat="0" applyBorder="0" applyAlignment="0" applyProtection="0"/>
    <xf numFmtId="0" fontId="10" fillId="75" borderId="1" applyNumberFormat="0" applyBorder="0" applyAlignment="0" applyProtection="0"/>
    <xf numFmtId="0" fontId="56" fillId="75" borderId="1" applyNumberFormat="0" applyBorder="0" applyAlignment="0" applyProtection="0"/>
    <xf numFmtId="0" fontId="10" fillId="38" borderId="1" applyNumberFormat="0" applyBorder="0" applyAlignment="0" applyProtection="0"/>
    <xf numFmtId="0" fontId="9" fillId="75" borderId="1" applyNumberFormat="0" applyBorder="0" applyAlignment="0" applyProtection="0"/>
    <xf numFmtId="0" fontId="10" fillId="38" borderId="1" applyNumberFormat="0" applyBorder="0" applyAlignment="0" applyProtection="0"/>
    <xf numFmtId="0" fontId="56" fillId="76" borderId="1" applyNumberFormat="0" applyBorder="0" applyAlignment="0" applyProtection="0"/>
    <xf numFmtId="0" fontId="56" fillId="75" borderId="1" applyNumberFormat="0" applyBorder="0" applyAlignment="0" applyProtection="0"/>
    <xf numFmtId="0" fontId="10" fillId="75" borderId="1" applyNumberFormat="0" applyBorder="0" applyAlignment="0" applyProtection="0"/>
    <xf numFmtId="0" fontId="56" fillId="75" borderId="1" applyNumberFormat="0" applyBorder="0" applyAlignment="0" applyProtection="0"/>
    <xf numFmtId="0" fontId="10" fillId="38" borderId="1" applyNumberFormat="0" applyBorder="0" applyAlignment="0" applyProtection="0"/>
    <xf numFmtId="0" fontId="9" fillId="75" borderId="1" applyNumberFormat="0" applyBorder="0" applyAlignment="0" applyProtection="0"/>
    <xf numFmtId="0" fontId="10" fillId="38" borderId="1" applyNumberFormat="0" applyBorder="0" applyAlignment="0" applyProtection="0"/>
    <xf numFmtId="0" fontId="56" fillId="76" borderId="1" applyNumberFormat="0" applyBorder="0" applyAlignment="0" applyProtection="0"/>
    <xf numFmtId="0" fontId="56" fillId="75" borderId="1" applyNumberFormat="0" applyBorder="0" applyAlignment="0" applyProtection="0"/>
    <xf numFmtId="0" fontId="10" fillId="75" borderId="1" applyNumberFormat="0" applyBorder="0" applyAlignment="0" applyProtection="0"/>
    <xf numFmtId="0" fontId="9" fillId="75" borderId="1" applyNumberFormat="0" applyBorder="0" applyAlignment="0" applyProtection="0"/>
    <xf numFmtId="0" fontId="10" fillId="38" borderId="1" applyNumberFormat="0" applyBorder="0" applyAlignment="0" applyProtection="0"/>
    <xf numFmtId="0" fontId="56" fillId="76" borderId="1" applyNumberFormat="0" applyBorder="0" applyAlignment="0" applyProtection="0"/>
    <xf numFmtId="0" fontId="56" fillId="75" borderId="1" applyNumberFormat="0" applyBorder="0" applyAlignment="0" applyProtection="0"/>
    <xf numFmtId="0" fontId="10" fillId="75" borderId="1" applyNumberFormat="0" applyBorder="0" applyAlignment="0" applyProtection="0"/>
    <xf numFmtId="0" fontId="10" fillId="38" borderId="1" applyNumberFormat="0" applyBorder="0" applyAlignment="0" applyProtection="0"/>
    <xf numFmtId="0" fontId="56" fillId="76" borderId="1" applyNumberFormat="0" applyBorder="0" applyAlignment="0" applyProtection="0"/>
    <xf numFmtId="0" fontId="56" fillId="75" borderId="1" applyNumberFormat="0" applyBorder="0" applyAlignment="0" applyProtection="0"/>
    <xf numFmtId="0" fontId="56" fillId="76" borderId="1" applyNumberFormat="0" applyBorder="0" applyAlignment="0" applyProtection="0"/>
    <xf numFmtId="0" fontId="56" fillId="75" borderId="1" applyNumberFormat="0" applyBorder="0" applyAlignment="0" applyProtection="0"/>
    <xf numFmtId="0" fontId="10" fillId="38" borderId="1" applyNumberFormat="0" applyBorder="0" applyAlignment="0" applyProtection="0"/>
    <xf numFmtId="0" fontId="56" fillId="75" borderId="1" applyNumberFormat="0" applyBorder="0" applyAlignment="0" applyProtection="0"/>
    <xf numFmtId="0" fontId="9" fillId="75" borderId="1" applyNumberFormat="0" applyBorder="0" applyAlignment="0" applyProtection="0"/>
    <xf numFmtId="0" fontId="56" fillId="75" borderId="1" applyNumberFormat="0" applyBorder="0" applyAlignment="0" applyProtection="0"/>
    <xf numFmtId="0" fontId="56" fillId="59" borderId="1" applyNumberFormat="0" applyBorder="0" applyAlignment="0" applyProtection="0"/>
    <xf numFmtId="0" fontId="10" fillId="42" borderId="1" applyNumberFormat="0" applyBorder="0" applyAlignment="0" applyProtection="0"/>
    <xf numFmtId="0" fontId="56" fillId="65" borderId="1" applyNumberFormat="0" applyBorder="0" applyAlignment="0" applyProtection="0"/>
    <xf numFmtId="0" fontId="10" fillId="42" borderId="1" applyNumberFormat="0" applyBorder="0" applyAlignment="0" applyProtection="0"/>
    <xf numFmtId="0" fontId="56" fillId="65" borderId="1" applyNumberFormat="0" applyBorder="0" applyAlignment="0" applyProtection="0"/>
    <xf numFmtId="0" fontId="10" fillId="42" borderId="1" applyNumberFormat="0" applyBorder="0" applyAlignment="0" applyProtection="0"/>
    <xf numFmtId="0" fontId="56" fillId="65" borderId="1" applyNumberFormat="0" applyBorder="0" applyAlignment="0" applyProtection="0"/>
    <xf numFmtId="0" fontId="10" fillId="42" borderId="1" applyNumberFormat="0" applyBorder="0" applyAlignment="0" applyProtection="0"/>
    <xf numFmtId="0" fontId="56" fillId="65" borderId="1" applyNumberFormat="0" applyBorder="0" applyAlignment="0" applyProtection="0"/>
    <xf numFmtId="0" fontId="56" fillId="65" borderId="1" applyNumberFormat="0" applyBorder="0" applyAlignment="0" applyProtection="0"/>
    <xf numFmtId="0" fontId="56" fillId="65" borderId="1" applyNumberFormat="0" applyBorder="0" applyAlignment="0" applyProtection="0"/>
    <xf numFmtId="0" fontId="56" fillId="65" borderId="1" applyNumberFormat="0" applyBorder="0" applyAlignment="0" applyProtection="0"/>
    <xf numFmtId="0" fontId="56" fillId="65" borderId="1" applyNumberFormat="0" applyBorder="0" applyAlignment="0" applyProtection="0"/>
    <xf numFmtId="0" fontId="56" fillId="54" borderId="1" applyNumberFormat="0" applyBorder="0" applyAlignment="0" applyProtection="0"/>
    <xf numFmtId="0" fontId="56" fillId="65" borderId="1" applyNumberFormat="0" applyBorder="0" applyAlignment="0" applyProtection="0"/>
    <xf numFmtId="0" fontId="10" fillId="42" borderId="1" applyNumberFormat="0" applyBorder="0" applyAlignment="0" applyProtection="0"/>
    <xf numFmtId="0" fontId="56" fillId="65" borderId="1" applyNumberFormat="0" applyBorder="0" applyAlignment="0" applyProtection="0"/>
    <xf numFmtId="0" fontId="9" fillId="42" borderId="1" applyNumberFormat="0" applyBorder="0" applyAlignment="0" applyProtection="0"/>
    <xf numFmtId="0" fontId="56" fillId="66" borderId="1" applyNumberFormat="0" applyBorder="0" applyAlignment="0" applyProtection="0"/>
    <xf numFmtId="0" fontId="56" fillId="65" borderId="1" applyNumberFormat="0" applyBorder="0" applyAlignment="0" applyProtection="0"/>
    <xf numFmtId="0" fontId="10" fillId="42" borderId="1" applyNumberFormat="0" applyBorder="0" applyAlignment="0" applyProtection="0"/>
    <xf numFmtId="0" fontId="56" fillId="65" borderId="1" applyNumberFormat="0" applyBorder="0" applyAlignment="0" applyProtection="0"/>
    <xf numFmtId="0" fontId="9" fillId="42" borderId="1" applyNumberFormat="0" applyBorder="0" applyAlignment="0" applyProtection="0"/>
    <xf numFmtId="0" fontId="56" fillId="66" borderId="1" applyNumberFormat="0" applyBorder="0" applyAlignment="0" applyProtection="0"/>
    <xf numFmtId="0" fontId="56" fillId="65" borderId="1" applyNumberFormat="0" applyBorder="0" applyAlignment="0" applyProtection="0"/>
    <xf numFmtId="0" fontId="10" fillId="42" borderId="1" applyNumberFormat="0" applyBorder="0" applyAlignment="0" applyProtection="0"/>
    <xf numFmtId="0" fontId="9" fillId="42" borderId="1" applyNumberFormat="0" applyBorder="0" applyAlignment="0" applyProtection="0"/>
    <xf numFmtId="0" fontId="56" fillId="66" borderId="1" applyNumberFormat="0" applyBorder="0" applyAlignment="0" applyProtection="0"/>
    <xf numFmtId="0" fontId="56" fillId="65" borderId="1" applyNumberFormat="0" applyBorder="0" applyAlignment="0" applyProtection="0"/>
    <xf numFmtId="0" fontId="10" fillId="42" borderId="1" applyNumberFormat="0" applyBorder="0" applyAlignment="0" applyProtection="0"/>
    <xf numFmtId="0" fontId="56" fillId="66" borderId="1" applyNumberFormat="0" applyBorder="0" applyAlignment="0" applyProtection="0"/>
    <xf numFmtId="0" fontId="56" fillId="65" borderId="1" applyNumberFormat="0" applyBorder="0" applyAlignment="0" applyProtection="0"/>
    <xf numFmtId="0" fontId="56" fillId="66" borderId="1" applyNumberFormat="0" applyBorder="0" applyAlignment="0" applyProtection="0"/>
    <xf numFmtId="0" fontId="56" fillId="65" borderId="1" applyNumberFormat="0" applyBorder="0" applyAlignment="0" applyProtection="0"/>
    <xf numFmtId="0" fontId="10" fillId="42" borderId="1" applyNumberFormat="0" applyBorder="0" applyAlignment="0" applyProtection="0"/>
    <xf numFmtId="0" fontId="56" fillId="65" borderId="1" applyNumberFormat="0" applyBorder="0" applyAlignment="0" applyProtection="0"/>
    <xf numFmtId="0" fontId="9" fillId="42" borderId="1" applyNumberFormat="0" applyBorder="0" applyAlignment="0" applyProtection="0"/>
    <xf numFmtId="0" fontId="56" fillId="65" borderId="1" applyNumberFormat="0" applyBorder="0" applyAlignment="0" applyProtection="0"/>
    <xf numFmtId="0" fontId="56" fillId="63" borderId="1" applyNumberFormat="0" applyBorder="0" applyAlignment="0" applyProtection="0"/>
    <xf numFmtId="0" fontId="10" fillId="46" borderId="1" applyNumberFormat="0" applyBorder="0" applyAlignment="0" applyProtection="0"/>
    <xf numFmtId="0" fontId="56" fillId="72" borderId="1" applyNumberFormat="0" applyBorder="0" applyAlignment="0" applyProtection="0"/>
    <xf numFmtId="0" fontId="10" fillId="46" borderId="1" applyNumberFormat="0" applyBorder="0" applyAlignment="0" applyProtection="0"/>
    <xf numFmtId="0" fontId="56" fillId="72" borderId="1" applyNumberFormat="0" applyBorder="0" applyAlignment="0" applyProtection="0"/>
    <xf numFmtId="0" fontId="10" fillId="46" borderId="1" applyNumberFormat="0" applyBorder="0" applyAlignment="0" applyProtection="0"/>
    <xf numFmtId="0" fontId="56" fillId="72" borderId="1" applyNumberFormat="0" applyBorder="0" applyAlignment="0" applyProtection="0"/>
    <xf numFmtId="0" fontId="10" fillId="46" borderId="1" applyNumberFormat="0" applyBorder="0" applyAlignment="0" applyProtection="0"/>
    <xf numFmtId="0" fontId="56" fillId="72" borderId="1" applyNumberFormat="0" applyBorder="0" applyAlignment="0" applyProtection="0"/>
    <xf numFmtId="0" fontId="56" fillId="72" borderId="1" applyNumberFormat="0" applyBorder="0" applyAlignment="0" applyProtection="0"/>
    <xf numFmtId="0" fontId="56" fillId="72" borderId="1" applyNumberFormat="0" applyBorder="0" applyAlignment="0" applyProtection="0"/>
    <xf numFmtId="0" fontId="56" fillId="72" borderId="1" applyNumberFormat="0" applyBorder="0" applyAlignment="0" applyProtection="0"/>
    <xf numFmtId="0" fontId="56" fillId="72" borderId="1" applyNumberFormat="0" applyBorder="0" applyAlignment="0" applyProtection="0"/>
    <xf numFmtId="0" fontId="56" fillId="52" borderId="1" applyNumberFormat="0" applyBorder="0" applyAlignment="0" applyProtection="0"/>
    <xf numFmtId="0" fontId="56" fillId="72" borderId="1" applyNumberFormat="0" applyBorder="0" applyAlignment="0" applyProtection="0"/>
    <xf numFmtId="0" fontId="10" fillId="46" borderId="1" applyNumberFormat="0" applyBorder="0" applyAlignment="0" applyProtection="0"/>
    <xf numFmtId="0" fontId="56" fillId="72" borderId="1" applyNumberFormat="0" applyBorder="0" applyAlignment="0" applyProtection="0"/>
    <xf numFmtId="0" fontId="9" fillId="46" borderId="1" applyNumberFormat="0" applyBorder="0" applyAlignment="0" applyProtection="0"/>
    <xf numFmtId="0" fontId="56" fillId="52" borderId="1" applyNumberFormat="0" applyBorder="0" applyAlignment="0" applyProtection="0"/>
    <xf numFmtId="0" fontId="56" fillId="72" borderId="1" applyNumberFormat="0" applyBorder="0" applyAlignment="0" applyProtection="0"/>
    <xf numFmtId="0" fontId="10" fillId="46" borderId="1" applyNumberFormat="0" applyBorder="0" applyAlignment="0" applyProtection="0"/>
    <xf numFmtId="0" fontId="56" fillId="72" borderId="1" applyNumberFormat="0" applyBorder="0" applyAlignment="0" applyProtection="0"/>
    <xf numFmtId="0" fontId="9" fillId="46" borderId="1" applyNumberFormat="0" applyBorder="0" applyAlignment="0" applyProtection="0"/>
    <xf numFmtId="0" fontId="56" fillId="52" borderId="1" applyNumberFormat="0" applyBorder="0" applyAlignment="0" applyProtection="0"/>
    <xf numFmtId="0" fontId="56" fillId="72" borderId="1" applyNumberFormat="0" applyBorder="0" applyAlignment="0" applyProtection="0"/>
    <xf numFmtId="0" fontId="10" fillId="46" borderId="1" applyNumberFormat="0" applyBorder="0" applyAlignment="0" applyProtection="0"/>
    <xf numFmtId="0" fontId="9" fillId="46" borderId="1" applyNumberFormat="0" applyBorder="0" applyAlignment="0" applyProtection="0"/>
    <xf numFmtId="0" fontId="56" fillId="52" borderId="1" applyNumberFormat="0" applyBorder="0" applyAlignment="0" applyProtection="0"/>
    <xf numFmtId="0" fontId="56" fillId="72" borderId="1" applyNumberFormat="0" applyBorder="0" applyAlignment="0" applyProtection="0"/>
    <xf numFmtId="0" fontId="10" fillId="46" borderId="1" applyNumberFormat="0" applyBorder="0" applyAlignment="0" applyProtection="0"/>
    <xf numFmtId="0" fontId="56" fillId="52" borderId="1" applyNumberFormat="0" applyBorder="0" applyAlignment="0" applyProtection="0"/>
    <xf numFmtId="0" fontId="56" fillId="72" borderId="1" applyNumberFormat="0" applyBorder="0" applyAlignment="0" applyProtection="0"/>
    <xf numFmtId="0" fontId="56" fillId="52" borderId="1" applyNumberFormat="0" applyBorder="0" applyAlignment="0" applyProtection="0"/>
    <xf numFmtId="0" fontId="56" fillId="72" borderId="1" applyNumberFormat="0" applyBorder="0" applyAlignment="0" applyProtection="0"/>
    <xf numFmtId="0" fontId="10" fillId="46" borderId="1" applyNumberFormat="0" applyBorder="0" applyAlignment="0" applyProtection="0"/>
    <xf numFmtId="0" fontId="56" fillId="72" borderId="1" applyNumberFormat="0" applyBorder="0" applyAlignment="0" applyProtection="0"/>
    <xf numFmtId="0" fontId="9" fillId="46" borderId="1" applyNumberFormat="0" applyBorder="0" applyAlignment="0" applyProtection="0"/>
    <xf numFmtId="0" fontId="56" fillId="72" borderId="1" applyNumberFormat="0" applyBorder="0" applyAlignment="0" applyProtection="0"/>
    <xf numFmtId="0" fontId="56" fillId="60" borderId="1" applyNumberFormat="0" applyBorder="0" applyAlignment="0" applyProtection="0"/>
    <xf numFmtId="0" fontId="10" fillId="50" borderId="1" applyNumberFormat="0" applyBorder="0" applyAlignment="0" applyProtection="0"/>
    <xf numFmtId="0" fontId="56" fillId="77" borderId="1" applyNumberFormat="0" applyBorder="0" applyAlignment="0" applyProtection="0"/>
    <xf numFmtId="0" fontId="10" fillId="50" borderId="1" applyNumberFormat="0" applyBorder="0" applyAlignment="0" applyProtection="0"/>
    <xf numFmtId="0" fontId="56" fillId="77" borderId="1" applyNumberFormat="0" applyBorder="0" applyAlignment="0" applyProtection="0"/>
    <xf numFmtId="0" fontId="10" fillId="50" borderId="1" applyNumberFormat="0" applyBorder="0" applyAlignment="0" applyProtection="0"/>
    <xf numFmtId="0" fontId="56" fillId="77" borderId="1" applyNumberFormat="0" applyBorder="0" applyAlignment="0" applyProtection="0"/>
    <xf numFmtId="0" fontId="10" fillId="50" borderId="1" applyNumberFormat="0" applyBorder="0" applyAlignment="0" applyProtection="0"/>
    <xf numFmtId="0" fontId="56" fillId="77" borderId="1" applyNumberFormat="0" applyBorder="0" applyAlignment="0" applyProtection="0"/>
    <xf numFmtId="0" fontId="56" fillId="77" borderId="1" applyNumberFormat="0" applyBorder="0" applyAlignment="0" applyProtection="0"/>
    <xf numFmtId="0" fontId="56" fillId="77" borderId="1" applyNumberFormat="0" applyBorder="0" applyAlignment="0" applyProtection="0"/>
    <xf numFmtId="0" fontId="56" fillId="77" borderId="1" applyNumberFormat="0" applyBorder="0" applyAlignment="0" applyProtection="0"/>
    <xf numFmtId="0" fontId="56" fillId="77" borderId="1" applyNumberFormat="0" applyBorder="0" applyAlignment="0" applyProtection="0"/>
    <xf numFmtId="0" fontId="56" fillId="58" borderId="1" applyNumberFormat="0" applyBorder="0" applyAlignment="0" applyProtection="0"/>
    <xf numFmtId="0" fontId="56" fillId="77" borderId="1" applyNumberFormat="0" applyBorder="0" applyAlignment="0" applyProtection="0"/>
    <xf numFmtId="0" fontId="10" fillId="50" borderId="1" applyNumberFormat="0" applyBorder="0" applyAlignment="0" applyProtection="0"/>
    <xf numFmtId="0" fontId="56" fillId="77" borderId="1" applyNumberFormat="0" applyBorder="0" applyAlignment="0" applyProtection="0"/>
    <xf numFmtId="0" fontId="9" fillId="50" borderId="1" applyNumberFormat="0" applyBorder="0" applyAlignment="0" applyProtection="0"/>
    <xf numFmtId="0" fontId="56" fillId="78" borderId="1" applyNumberFormat="0" applyBorder="0" applyAlignment="0" applyProtection="0"/>
    <xf numFmtId="0" fontId="56" fillId="77" borderId="1" applyNumberFormat="0" applyBorder="0" applyAlignment="0" applyProtection="0"/>
    <xf numFmtId="0" fontId="10" fillId="50" borderId="1" applyNumberFormat="0" applyBorder="0" applyAlignment="0" applyProtection="0"/>
    <xf numFmtId="0" fontId="56" fillId="77" borderId="1" applyNumberFormat="0" applyBorder="0" applyAlignment="0" applyProtection="0"/>
    <xf numFmtId="0" fontId="9" fillId="50" borderId="1" applyNumberFormat="0" applyBorder="0" applyAlignment="0" applyProtection="0"/>
    <xf numFmtId="0" fontId="56" fillId="78" borderId="1" applyNumberFormat="0" applyBorder="0" applyAlignment="0" applyProtection="0"/>
    <xf numFmtId="0" fontId="56" fillId="77" borderId="1" applyNumberFormat="0" applyBorder="0" applyAlignment="0" applyProtection="0"/>
    <xf numFmtId="0" fontId="10" fillId="50" borderId="1" applyNumberFormat="0" applyBorder="0" applyAlignment="0" applyProtection="0"/>
    <xf numFmtId="0" fontId="9" fillId="50" borderId="1" applyNumberFormat="0" applyBorder="0" applyAlignment="0" applyProtection="0"/>
    <xf numFmtId="0" fontId="56" fillId="78" borderId="1" applyNumberFormat="0" applyBorder="0" applyAlignment="0" applyProtection="0"/>
    <xf numFmtId="0" fontId="56" fillId="77" borderId="1" applyNumberFormat="0" applyBorder="0" applyAlignment="0" applyProtection="0"/>
    <xf numFmtId="0" fontId="10" fillId="50" borderId="1" applyNumberFormat="0" applyBorder="0" applyAlignment="0" applyProtection="0"/>
    <xf numFmtId="0" fontId="56" fillId="78" borderId="1" applyNumberFormat="0" applyBorder="0" applyAlignment="0" applyProtection="0"/>
    <xf numFmtId="0" fontId="56" fillId="77" borderId="1" applyNumberFormat="0" applyBorder="0" applyAlignment="0" applyProtection="0"/>
    <xf numFmtId="0" fontId="56" fillId="78" borderId="1" applyNumberFormat="0" applyBorder="0" applyAlignment="0" applyProtection="0"/>
    <xf numFmtId="0" fontId="56" fillId="77" borderId="1" applyNumberFormat="0" applyBorder="0" applyAlignment="0" applyProtection="0"/>
    <xf numFmtId="0" fontId="10" fillId="50" borderId="1" applyNumberFormat="0" applyBorder="0" applyAlignment="0" applyProtection="0"/>
    <xf numFmtId="0" fontId="56" fillId="77" borderId="1" applyNumberFormat="0" applyBorder="0" applyAlignment="0" applyProtection="0"/>
    <xf numFmtId="0" fontId="9" fillId="50" borderId="1" applyNumberFormat="0" applyBorder="0" applyAlignment="0" applyProtection="0"/>
    <xf numFmtId="0" fontId="56" fillId="77" borderId="1" applyNumberFormat="0" applyBorder="0" applyAlignment="0" applyProtection="0"/>
    <xf numFmtId="0" fontId="57" fillId="63" borderId="1" applyNumberFormat="0" applyBorder="0" applyAlignment="0" applyProtection="0"/>
    <xf numFmtId="0" fontId="57" fillId="79" borderId="1" applyNumberFormat="0" applyBorder="0" applyAlignment="0" applyProtection="0"/>
    <xf numFmtId="0" fontId="57" fillId="79" borderId="1" applyNumberFormat="0" applyBorder="0" applyAlignment="0" applyProtection="0"/>
    <xf numFmtId="0" fontId="57" fillId="79" borderId="1" applyNumberFormat="0" applyBorder="0" applyAlignment="0" applyProtection="0"/>
    <xf numFmtId="0" fontId="57" fillId="79" borderId="1" applyNumberFormat="0" applyBorder="0" applyAlignment="0" applyProtection="0"/>
    <xf numFmtId="0" fontId="57" fillId="79" borderId="1" applyNumberFormat="0" applyBorder="0" applyAlignment="0" applyProtection="0"/>
    <xf numFmtId="0" fontId="57" fillId="79" borderId="1" applyNumberFormat="0" applyBorder="0" applyAlignment="0" applyProtection="0"/>
    <xf numFmtId="0" fontId="57" fillId="79" borderId="1" applyNumberFormat="0" applyBorder="0" applyAlignment="0" applyProtection="0"/>
    <xf numFmtId="0" fontId="57" fillId="79" borderId="1" applyNumberFormat="0" applyBorder="0" applyAlignment="0" applyProtection="0"/>
    <xf numFmtId="0" fontId="57" fillId="80" borderId="1" applyNumberFormat="0" applyBorder="0" applyAlignment="0" applyProtection="0"/>
    <xf numFmtId="0" fontId="57" fillId="79" borderId="1" applyNumberFormat="0" applyBorder="0" applyAlignment="0" applyProtection="0"/>
    <xf numFmtId="0" fontId="57" fillId="80" borderId="1" applyNumberFormat="0" applyBorder="0" applyAlignment="0" applyProtection="0"/>
    <xf numFmtId="0" fontId="57" fillId="79" borderId="1" applyNumberFormat="0" applyBorder="0" applyAlignment="0" applyProtection="0"/>
    <xf numFmtId="0" fontId="57" fillId="80" borderId="1" applyNumberFormat="0" applyBorder="0" applyAlignment="0" applyProtection="0"/>
    <xf numFmtId="0" fontId="57" fillId="79" borderId="1" applyNumberFormat="0" applyBorder="0" applyAlignment="0" applyProtection="0"/>
    <xf numFmtId="0" fontId="57" fillId="80" borderId="1" applyNumberFormat="0" applyBorder="0" applyAlignment="0" applyProtection="0"/>
    <xf numFmtId="0" fontId="57" fillId="79" borderId="1" applyNumberFormat="0" applyBorder="0" applyAlignment="0" applyProtection="0"/>
    <xf numFmtId="0" fontId="57" fillId="80" borderId="1" applyNumberFormat="0" applyBorder="0" applyAlignment="0" applyProtection="0"/>
    <xf numFmtId="0" fontId="57" fillId="79" borderId="1" applyNumberFormat="0" applyBorder="0" applyAlignment="0" applyProtection="0"/>
    <xf numFmtId="0" fontId="57" fillId="80" borderId="1" applyNumberFormat="0" applyBorder="0" applyAlignment="0" applyProtection="0"/>
    <xf numFmtId="0" fontId="57" fillId="79" borderId="1" applyNumberFormat="0" applyBorder="0" applyAlignment="0" applyProtection="0"/>
    <xf numFmtId="0" fontId="48" fillId="31" borderId="1" applyNumberFormat="0" applyBorder="0" applyAlignment="0" applyProtection="0"/>
    <xf numFmtId="0" fontId="57" fillId="79" borderId="1" applyNumberFormat="0" applyBorder="0" applyAlignment="0" applyProtection="0"/>
    <xf numFmtId="0" fontId="57" fillId="79" borderId="1" applyNumberFormat="0" applyBorder="0" applyAlignment="0" applyProtection="0"/>
    <xf numFmtId="0" fontId="57" fillId="81" borderId="1" applyNumberFormat="0" applyBorder="0" applyAlignment="0" applyProtection="0"/>
    <xf numFmtId="0" fontId="57" fillId="73" borderId="1" applyNumberFormat="0" applyBorder="0" applyAlignment="0" applyProtection="0"/>
    <xf numFmtId="0" fontId="57" fillId="73" borderId="1" applyNumberFormat="0" applyBorder="0" applyAlignment="0" applyProtection="0"/>
    <xf numFmtId="0" fontId="57" fillId="73" borderId="1" applyNumberFormat="0" applyBorder="0" applyAlignment="0" applyProtection="0"/>
    <xf numFmtId="0" fontId="57" fillId="73" borderId="1" applyNumberFormat="0" applyBorder="0" applyAlignment="0" applyProtection="0"/>
    <xf numFmtId="0" fontId="57" fillId="73" borderId="1" applyNumberFormat="0" applyBorder="0" applyAlignment="0" applyProtection="0"/>
    <xf numFmtId="0" fontId="57" fillId="73" borderId="1" applyNumberFormat="0" applyBorder="0" applyAlignment="0" applyProtection="0"/>
    <xf numFmtId="0" fontId="57" fillId="73" borderId="1" applyNumberFormat="0" applyBorder="0" applyAlignment="0" applyProtection="0"/>
    <xf numFmtId="0" fontId="57" fillId="73" borderId="1" applyNumberFormat="0" applyBorder="0" applyAlignment="0" applyProtection="0"/>
    <xf numFmtId="0" fontId="57" fillId="56" borderId="1" applyNumberFormat="0" applyBorder="0" applyAlignment="0" applyProtection="0"/>
    <xf numFmtId="0" fontId="57" fillId="73" borderId="1" applyNumberFormat="0" applyBorder="0" applyAlignment="0" applyProtection="0"/>
    <xf numFmtId="0" fontId="57" fillId="56" borderId="1" applyNumberFormat="0" applyBorder="0" applyAlignment="0" applyProtection="0"/>
    <xf numFmtId="0" fontId="57" fillId="73" borderId="1" applyNumberFormat="0" applyBorder="0" applyAlignment="0" applyProtection="0"/>
    <xf numFmtId="0" fontId="57" fillId="56" borderId="1" applyNumberFormat="0" applyBorder="0" applyAlignment="0" applyProtection="0"/>
    <xf numFmtId="0" fontId="57" fillId="73" borderId="1" applyNumberFormat="0" applyBorder="0" applyAlignment="0" applyProtection="0"/>
    <xf numFmtId="0" fontId="57" fillId="56" borderId="1" applyNumberFormat="0" applyBorder="0" applyAlignment="0" applyProtection="0"/>
    <xf numFmtId="0" fontId="57" fillId="73" borderId="1" applyNumberFormat="0" applyBorder="0" applyAlignment="0" applyProtection="0"/>
    <xf numFmtId="0" fontId="57" fillId="56" borderId="1" applyNumberFormat="0" applyBorder="0" applyAlignment="0" applyProtection="0"/>
    <xf numFmtId="0" fontId="57" fillId="73" borderId="1" applyNumberFormat="0" applyBorder="0" applyAlignment="0" applyProtection="0"/>
    <xf numFmtId="0" fontId="57" fillId="56" borderId="1" applyNumberFormat="0" applyBorder="0" applyAlignment="0" applyProtection="0"/>
    <xf numFmtId="0" fontId="57" fillId="73" borderId="1" applyNumberFormat="0" applyBorder="0" applyAlignment="0" applyProtection="0"/>
    <xf numFmtId="0" fontId="48" fillId="35" borderId="1" applyNumberFormat="0" applyBorder="0" applyAlignment="0" applyProtection="0"/>
    <xf numFmtId="0" fontId="57" fillId="73" borderId="1" applyNumberFormat="0" applyBorder="0" applyAlignment="0" applyProtection="0"/>
    <xf numFmtId="0" fontId="57" fillId="73" borderId="1" applyNumberFormat="0" applyBorder="0" applyAlignment="0" applyProtection="0"/>
    <xf numFmtId="0" fontId="57" fillId="82" borderId="1" applyNumberFormat="0" applyBorder="0" applyAlignment="0" applyProtection="0"/>
    <xf numFmtId="0" fontId="57" fillId="75" borderId="1" applyNumberFormat="0" applyBorder="0" applyAlignment="0" applyProtection="0"/>
    <xf numFmtId="0" fontId="57" fillId="75" borderId="1" applyNumberFormat="0" applyBorder="0" applyAlignment="0" applyProtection="0"/>
    <xf numFmtId="0" fontId="57" fillId="75" borderId="1" applyNumberFormat="0" applyBorder="0" applyAlignment="0" applyProtection="0"/>
    <xf numFmtId="0" fontId="57" fillId="75" borderId="1" applyNumberFormat="0" applyBorder="0" applyAlignment="0" applyProtection="0"/>
    <xf numFmtId="0" fontId="57" fillId="75" borderId="1" applyNumberFormat="0" applyBorder="0" applyAlignment="0" applyProtection="0"/>
    <xf numFmtId="0" fontId="57" fillId="75" borderId="1" applyNumberFormat="0" applyBorder="0" applyAlignment="0" applyProtection="0"/>
    <xf numFmtId="0" fontId="57" fillId="75" borderId="1" applyNumberFormat="0" applyBorder="0" applyAlignment="0" applyProtection="0"/>
    <xf numFmtId="0" fontId="57" fillId="75" borderId="1" applyNumberFormat="0" applyBorder="0" applyAlignment="0" applyProtection="0"/>
    <xf numFmtId="0" fontId="57" fillId="76" borderId="1" applyNumberFormat="0" applyBorder="0" applyAlignment="0" applyProtection="0"/>
    <xf numFmtId="0" fontId="57" fillId="75" borderId="1" applyNumberFormat="0" applyBorder="0" applyAlignment="0" applyProtection="0"/>
    <xf numFmtId="0" fontId="48" fillId="39" borderId="1" applyNumberFormat="0" applyBorder="0" applyAlignment="0" applyProtection="0"/>
    <xf numFmtId="0" fontId="57" fillId="76" borderId="1" applyNumberFormat="0" applyBorder="0" applyAlignment="0" applyProtection="0"/>
    <xf numFmtId="0" fontId="57" fillId="75" borderId="1" applyNumberFormat="0" applyBorder="0" applyAlignment="0" applyProtection="0"/>
    <xf numFmtId="0" fontId="57" fillId="76" borderId="1" applyNumberFormat="0" applyBorder="0" applyAlignment="0" applyProtection="0"/>
    <xf numFmtId="0" fontId="57" fillId="75" borderId="1" applyNumberFormat="0" applyBorder="0" applyAlignment="0" applyProtection="0"/>
    <xf numFmtId="0" fontId="57" fillId="76" borderId="1" applyNumberFormat="0" applyBorder="0" applyAlignment="0" applyProtection="0"/>
    <xf numFmtId="0" fontId="57" fillId="75" borderId="1" applyNumberFormat="0" applyBorder="0" applyAlignment="0" applyProtection="0"/>
    <xf numFmtId="0" fontId="57" fillId="76" borderId="1" applyNumberFormat="0" applyBorder="0" applyAlignment="0" applyProtection="0"/>
    <xf numFmtId="0" fontId="57" fillId="75" borderId="1" applyNumberFormat="0" applyBorder="0" applyAlignment="0" applyProtection="0"/>
    <xf numFmtId="0" fontId="57" fillId="76" borderId="1" applyNumberFormat="0" applyBorder="0" applyAlignment="0" applyProtection="0"/>
    <xf numFmtId="0" fontId="57" fillId="75" borderId="1" applyNumberFormat="0" applyBorder="0" applyAlignment="0" applyProtection="0"/>
    <xf numFmtId="0" fontId="48" fillId="39" borderId="1" applyNumberFormat="0" applyBorder="0" applyAlignment="0" applyProtection="0"/>
    <xf numFmtId="0" fontId="57" fillId="75" borderId="1" applyNumberFormat="0" applyBorder="0" applyAlignment="0" applyProtection="0"/>
    <xf numFmtId="0" fontId="57" fillId="75" borderId="1" applyNumberFormat="0" applyBorder="0" applyAlignment="0" applyProtection="0"/>
    <xf numFmtId="0" fontId="57" fillId="59" borderId="1" applyNumberFormat="0" applyBorder="0" applyAlignment="0" applyProtection="0"/>
    <xf numFmtId="0" fontId="57" fillId="83" borderId="1" applyNumberFormat="0" applyBorder="0" applyAlignment="0" applyProtection="0"/>
    <xf numFmtId="0" fontId="57" fillId="83" borderId="1" applyNumberFormat="0" applyBorder="0" applyAlignment="0" applyProtection="0"/>
    <xf numFmtId="0" fontId="57" fillId="83" borderId="1" applyNumberFormat="0" applyBorder="0" applyAlignment="0" applyProtection="0"/>
    <xf numFmtId="0" fontId="57" fillId="83" borderId="1" applyNumberFormat="0" applyBorder="0" applyAlignment="0" applyProtection="0"/>
    <xf numFmtId="0" fontId="57" fillId="83" borderId="1" applyNumberFormat="0" applyBorder="0" applyAlignment="0" applyProtection="0"/>
    <xf numFmtId="0" fontId="57" fillId="83" borderId="1" applyNumberFormat="0" applyBorder="0" applyAlignment="0" applyProtection="0"/>
    <xf numFmtId="0" fontId="57" fillId="83" borderId="1" applyNumberFormat="0" applyBorder="0" applyAlignment="0" applyProtection="0"/>
    <xf numFmtId="0" fontId="57" fillId="83" borderId="1" applyNumberFormat="0" applyBorder="0" applyAlignment="0" applyProtection="0"/>
    <xf numFmtId="0" fontId="57" fillId="84" borderId="1" applyNumberFormat="0" applyBorder="0" applyAlignment="0" applyProtection="0"/>
    <xf numFmtId="0" fontId="57" fillId="83" borderId="1" applyNumberFormat="0" applyBorder="0" applyAlignment="0" applyProtection="0"/>
    <xf numFmtId="0" fontId="48" fillId="43" borderId="1" applyNumberFormat="0" applyBorder="0" applyAlignment="0" applyProtection="0"/>
    <xf numFmtId="0" fontId="57" fillId="84" borderId="1" applyNumberFormat="0" applyBorder="0" applyAlignment="0" applyProtection="0"/>
    <xf numFmtId="0" fontId="57" fillId="83" borderId="1" applyNumberFormat="0" applyBorder="0" applyAlignment="0" applyProtection="0"/>
    <xf numFmtId="0" fontId="57" fillId="84" borderId="1" applyNumberFormat="0" applyBorder="0" applyAlignment="0" applyProtection="0"/>
    <xf numFmtId="0" fontId="57" fillId="83" borderId="1" applyNumberFormat="0" applyBorder="0" applyAlignment="0" applyProtection="0"/>
    <xf numFmtId="0" fontId="57" fillId="84" borderId="1" applyNumberFormat="0" applyBorder="0" applyAlignment="0" applyProtection="0"/>
    <xf numFmtId="0" fontId="57" fillId="83" borderId="1" applyNumberFormat="0" applyBorder="0" applyAlignment="0" applyProtection="0"/>
    <xf numFmtId="0" fontId="57" fillId="84" borderId="1" applyNumberFormat="0" applyBorder="0" applyAlignment="0" applyProtection="0"/>
    <xf numFmtId="0" fontId="57" fillId="83" borderId="1" applyNumberFormat="0" applyBorder="0" applyAlignment="0" applyProtection="0"/>
    <xf numFmtId="0" fontId="57" fillId="84" borderId="1" applyNumberFormat="0" applyBorder="0" applyAlignment="0" applyProtection="0"/>
    <xf numFmtId="0" fontId="57" fillId="83" borderId="1" applyNumberFormat="0" applyBorder="0" applyAlignment="0" applyProtection="0"/>
    <xf numFmtId="0" fontId="48" fillId="43" borderId="1" applyNumberFormat="0" applyBorder="0" applyAlignment="0" applyProtection="0"/>
    <xf numFmtId="0" fontId="57" fillId="83" borderId="1" applyNumberFormat="0" applyBorder="0" applyAlignment="0" applyProtection="0"/>
    <xf numFmtId="0" fontId="57" fillId="83" borderId="1" applyNumberFormat="0" applyBorder="0" applyAlignment="0" applyProtection="0"/>
    <xf numFmtId="0" fontId="57" fillId="63" borderId="1" applyNumberFormat="0" applyBorder="0" applyAlignment="0" applyProtection="0"/>
    <xf numFmtId="0" fontId="57" fillId="85" borderId="1" applyNumberFormat="0" applyBorder="0" applyAlignment="0" applyProtection="0"/>
    <xf numFmtId="0" fontId="57" fillId="85" borderId="1" applyNumberFormat="0" applyBorder="0" applyAlignment="0" applyProtection="0"/>
    <xf numFmtId="0" fontId="57" fillId="85" borderId="1" applyNumberFormat="0" applyBorder="0" applyAlignment="0" applyProtection="0"/>
    <xf numFmtId="0" fontId="57" fillId="85" borderId="1" applyNumberFormat="0" applyBorder="0" applyAlignment="0" applyProtection="0"/>
    <xf numFmtId="0" fontId="57" fillId="85" borderId="1" applyNumberFormat="0" applyBorder="0" applyAlignment="0" applyProtection="0"/>
    <xf numFmtId="0" fontId="57" fillId="85" borderId="1" applyNumberFormat="0" applyBorder="0" applyAlignment="0" applyProtection="0"/>
    <xf numFmtId="0" fontId="57" fillId="85" borderId="1" applyNumberFormat="0" applyBorder="0" applyAlignment="0" applyProtection="0"/>
    <xf numFmtId="0" fontId="57" fillId="85" borderId="1" applyNumberFormat="0" applyBorder="0" applyAlignment="0" applyProtection="0"/>
    <xf numFmtId="0" fontId="57" fillId="86" borderId="1" applyNumberFormat="0" applyBorder="0" applyAlignment="0" applyProtection="0"/>
    <xf numFmtId="0" fontId="57" fillId="85" borderId="1" applyNumberFormat="0" applyBorder="0" applyAlignment="0" applyProtection="0"/>
    <xf numFmtId="0" fontId="57" fillId="86" borderId="1" applyNumberFormat="0" applyBorder="0" applyAlignment="0" applyProtection="0"/>
    <xf numFmtId="0" fontId="57" fillId="85" borderId="1" applyNumberFormat="0" applyBorder="0" applyAlignment="0" applyProtection="0"/>
    <xf numFmtId="0" fontId="57" fillId="86" borderId="1" applyNumberFormat="0" applyBorder="0" applyAlignment="0" applyProtection="0"/>
    <xf numFmtId="0" fontId="57" fillId="85" borderId="1" applyNumberFormat="0" applyBorder="0" applyAlignment="0" applyProtection="0"/>
    <xf numFmtId="0" fontId="57" fillId="86" borderId="1" applyNumberFormat="0" applyBorder="0" applyAlignment="0" applyProtection="0"/>
    <xf numFmtId="0" fontId="57" fillId="85" borderId="1" applyNumberFormat="0" applyBorder="0" applyAlignment="0" applyProtection="0"/>
    <xf numFmtId="0" fontId="57" fillId="86" borderId="1" applyNumberFormat="0" applyBorder="0" applyAlignment="0" applyProtection="0"/>
    <xf numFmtId="0" fontId="57" fillId="85" borderId="1" applyNumberFormat="0" applyBorder="0" applyAlignment="0" applyProtection="0"/>
    <xf numFmtId="0" fontId="57" fillId="86" borderId="1" applyNumberFormat="0" applyBorder="0" applyAlignment="0" applyProtection="0"/>
    <xf numFmtId="0" fontId="57" fillId="85" borderId="1" applyNumberFormat="0" applyBorder="0" applyAlignment="0" applyProtection="0"/>
    <xf numFmtId="0" fontId="48" fillId="47" borderId="1" applyNumberFormat="0" applyBorder="0" applyAlignment="0" applyProtection="0"/>
    <xf numFmtId="0" fontId="57" fillId="85" borderId="1" applyNumberFormat="0" applyBorder="0" applyAlignment="0" applyProtection="0"/>
    <xf numFmtId="0" fontId="57" fillId="85" borderId="1" applyNumberFormat="0" applyBorder="0" applyAlignment="0" applyProtection="0"/>
    <xf numFmtId="0" fontId="57" fillId="56" borderId="1" applyNumberFormat="0" applyBorder="0" applyAlignment="0" applyProtection="0"/>
    <xf numFmtId="0" fontId="57" fillId="87" borderId="1" applyNumberFormat="0" applyBorder="0" applyAlignment="0" applyProtection="0"/>
    <xf numFmtId="0" fontId="57" fillId="87" borderId="1" applyNumberFormat="0" applyBorder="0" applyAlignment="0" applyProtection="0"/>
    <xf numFmtId="0" fontId="57" fillId="87" borderId="1" applyNumberFormat="0" applyBorder="0" applyAlignment="0" applyProtection="0"/>
    <xf numFmtId="0" fontId="57" fillId="87" borderId="1" applyNumberFormat="0" applyBorder="0" applyAlignment="0" applyProtection="0"/>
    <xf numFmtId="0" fontId="57" fillId="87" borderId="1" applyNumberFormat="0" applyBorder="0" applyAlignment="0" applyProtection="0"/>
    <xf numFmtId="0" fontId="57" fillId="87" borderId="1" applyNumberFormat="0" applyBorder="0" applyAlignment="0" applyProtection="0"/>
    <xf numFmtId="0" fontId="57" fillId="87" borderId="1" applyNumberFormat="0" applyBorder="0" applyAlignment="0" applyProtection="0"/>
    <xf numFmtId="0" fontId="57" fillId="87" borderId="1" applyNumberFormat="0" applyBorder="0" applyAlignment="0" applyProtection="0"/>
    <xf numFmtId="0" fontId="57" fillId="88" borderId="1" applyNumberFormat="0" applyBorder="0" applyAlignment="0" applyProtection="0"/>
    <xf numFmtId="0" fontId="57" fillId="87" borderId="1" applyNumberFormat="0" applyBorder="0" applyAlignment="0" applyProtection="0"/>
    <xf numFmtId="0" fontId="48" fillId="51" borderId="1" applyNumberFormat="0" applyBorder="0" applyAlignment="0" applyProtection="0"/>
    <xf numFmtId="0" fontId="57" fillId="88" borderId="1" applyNumberFormat="0" applyBorder="0" applyAlignment="0" applyProtection="0"/>
    <xf numFmtId="0" fontId="57" fillId="87" borderId="1" applyNumberFormat="0" applyBorder="0" applyAlignment="0" applyProtection="0"/>
    <xf numFmtId="0" fontId="57" fillId="88" borderId="1" applyNumberFormat="0" applyBorder="0" applyAlignment="0" applyProtection="0"/>
    <xf numFmtId="0" fontId="57" fillId="87" borderId="1" applyNumberFormat="0" applyBorder="0" applyAlignment="0" applyProtection="0"/>
    <xf numFmtId="0" fontId="57" fillId="88" borderId="1" applyNumberFormat="0" applyBorder="0" applyAlignment="0" applyProtection="0"/>
    <xf numFmtId="0" fontId="57" fillId="87" borderId="1" applyNumberFormat="0" applyBorder="0" applyAlignment="0" applyProtection="0"/>
    <xf numFmtId="0" fontId="57" fillId="88" borderId="1" applyNumberFormat="0" applyBorder="0" applyAlignment="0" applyProtection="0"/>
    <xf numFmtId="0" fontId="57" fillId="87" borderId="1" applyNumberFormat="0" applyBorder="0" applyAlignment="0" applyProtection="0"/>
    <xf numFmtId="0" fontId="57" fillId="88" borderId="1" applyNumberFormat="0" applyBorder="0" applyAlignment="0" applyProtection="0"/>
    <xf numFmtId="0" fontId="57" fillId="87" borderId="1" applyNumberFormat="0" applyBorder="0" applyAlignment="0" applyProtection="0"/>
    <xf numFmtId="0" fontId="48" fillId="51" borderId="1" applyNumberFormat="0" applyBorder="0" applyAlignment="0" applyProtection="0"/>
    <xf numFmtId="0" fontId="57" fillId="87" borderId="1" applyNumberFormat="0" applyBorder="0" applyAlignment="0" applyProtection="0"/>
    <xf numFmtId="0" fontId="57" fillId="87" borderId="1" applyNumberFormat="0" applyBorder="0" applyAlignment="0" applyProtection="0"/>
    <xf numFmtId="0" fontId="58" fillId="63" borderId="1" applyNumberFormat="0" applyBorder="0" applyAlignment="0" applyProtection="0"/>
    <xf numFmtId="0" fontId="58" fillId="61" borderId="1" applyNumberFormat="0" applyBorder="0" applyAlignment="0" applyProtection="0"/>
    <xf numFmtId="0" fontId="58" fillId="61" borderId="1" applyNumberFormat="0" applyBorder="0" applyAlignment="0" applyProtection="0"/>
    <xf numFmtId="0" fontId="58" fillId="61" borderId="1" applyNumberFormat="0" applyBorder="0" applyAlignment="0" applyProtection="0"/>
    <xf numFmtId="0" fontId="58" fillId="61" borderId="1" applyNumberFormat="0" applyBorder="0" applyAlignment="0" applyProtection="0"/>
    <xf numFmtId="0" fontId="58" fillId="61" borderId="1" applyNumberFormat="0" applyBorder="0" applyAlignment="0" applyProtection="0"/>
    <xf numFmtId="0" fontId="58" fillId="61" borderId="1" applyNumberFormat="0" applyBorder="0" applyAlignment="0" applyProtection="0"/>
    <xf numFmtId="0" fontId="58" fillId="61" borderId="1" applyNumberFormat="0" applyBorder="0" applyAlignment="0" applyProtection="0"/>
    <xf numFmtId="0" fontId="58" fillId="61" borderId="1" applyNumberFormat="0" applyBorder="0" applyAlignment="0" applyProtection="0"/>
    <xf numFmtId="0" fontId="58" fillId="63" borderId="1" applyNumberFormat="0" applyBorder="0" applyAlignment="0" applyProtection="0"/>
    <xf numFmtId="0" fontId="58" fillId="61" borderId="1" applyNumberFormat="0" applyBorder="0" applyAlignment="0" applyProtection="0"/>
    <xf numFmtId="0" fontId="58" fillId="63" borderId="1" applyNumberFormat="0" applyBorder="0" applyAlignment="0" applyProtection="0"/>
    <xf numFmtId="0" fontId="58" fillId="61" borderId="1" applyNumberFormat="0" applyBorder="0" applyAlignment="0" applyProtection="0"/>
    <xf numFmtId="0" fontId="58" fillId="63" borderId="1" applyNumberFormat="0" applyBorder="0" applyAlignment="0" applyProtection="0"/>
    <xf numFmtId="0" fontId="58" fillId="61" borderId="1" applyNumberFormat="0" applyBorder="0" applyAlignment="0" applyProtection="0"/>
    <xf numFmtId="0" fontId="58" fillId="63" borderId="1" applyNumberFormat="0" applyBorder="0" applyAlignment="0" applyProtection="0"/>
    <xf numFmtId="0" fontId="58" fillId="61" borderId="1" applyNumberFormat="0" applyBorder="0" applyAlignment="0" applyProtection="0"/>
    <xf numFmtId="0" fontId="58" fillId="63" borderId="1" applyNumberFormat="0" applyBorder="0" applyAlignment="0" applyProtection="0"/>
    <xf numFmtId="0" fontId="58" fillId="61" borderId="1" applyNumberFormat="0" applyBorder="0" applyAlignment="0" applyProtection="0"/>
    <xf numFmtId="0" fontId="58" fillId="63" borderId="1" applyNumberFormat="0" applyBorder="0" applyAlignment="0" applyProtection="0"/>
    <xf numFmtId="0" fontId="58" fillId="61" borderId="1" applyNumberFormat="0" applyBorder="0" applyAlignment="0" applyProtection="0"/>
    <xf numFmtId="0" fontId="39" fillId="21" borderId="1" applyNumberFormat="0" applyBorder="0" applyAlignment="0" applyProtection="0"/>
    <xf numFmtId="0" fontId="58" fillId="61" borderId="1" applyNumberFormat="0" applyBorder="0" applyAlignment="0" applyProtection="0"/>
    <xf numFmtId="0" fontId="58" fillId="61" borderId="1" applyNumberFormat="0" applyBorder="0" applyAlignment="0" applyProtection="0"/>
    <xf numFmtId="0" fontId="59" fillId="9" borderId="1" applyNumberFormat="0" applyFill="0" applyBorder="0" applyAlignment="0" applyProtection="0"/>
    <xf numFmtId="0" fontId="60" fillId="9" borderId="1" applyNumberFormat="0" applyFill="0" applyBorder="0" applyAlignment="0" applyProtection="0"/>
    <xf numFmtId="0" fontId="61" fillId="54" borderId="74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2" fillId="62" borderId="74" applyNumberFormat="0" applyAlignment="0" applyProtection="0"/>
    <xf numFmtId="0" fontId="62" fillId="89" borderId="74" applyNumberFormat="0" applyAlignment="0" applyProtection="0"/>
    <xf numFmtId="0" fontId="62" fillId="62" borderId="74" applyNumberFormat="0" applyAlignment="0" applyProtection="0"/>
    <xf numFmtId="0" fontId="62" fillId="89" borderId="74" applyNumberFormat="0" applyAlignment="0" applyProtection="0"/>
    <xf numFmtId="0" fontId="62" fillId="62" borderId="74" applyNumberFormat="0" applyAlignment="0" applyProtection="0"/>
    <xf numFmtId="0" fontId="62" fillId="89" borderId="74" applyNumberFormat="0" applyAlignment="0" applyProtection="0"/>
    <xf numFmtId="0" fontId="62" fillId="62" borderId="74" applyNumberFormat="0" applyAlignment="0" applyProtection="0"/>
    <xf numFmtId="0" fontId="62" fillId="89" borderId="74" applyNumberFormat="0" applyAlignment="0" applyProtection="0"/>
    <xf numFmtId="0" fontId="62" fillId="62" borderId="74" applyNumberFormat="0" applyAlignment="0" applyProtection="0"/>
    <xf numFmtId="0" fontId="62" fillId="89" borderId="74" applyNumberFormat="0" applyAlignment="0" applyProtection="0"/>
    <xf numFmtId="0" fontId="62" fillId="62" borderId="74" applyNumberFormat="0" applyAlignment="0" applyProtection="0"/>
    <xf numFmtId="0" fontId="62" fillId="89" borderId="74" applyNumberFormat="0" applyAlignment="0" applyProtection="0"/>
    <xf numFmtId="0" fontId="43" fillId="25" borderId="68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3" fillId="90" borderId="75" applyNumberFormat="0" applyAlignment="0" applyProtection="0"/>
    <xf numFmtId="0" fontId="63" fillId="91" borderId="75" applyNumberFormat="0" applyAlignment="0" applyProtection="0"/>
    <xf numFmtId="0" fontId="63" fillId="91" borderId="75" applyNumberFormat="0" applyAlignment="0" applyProtection="0"/>
    <xf numFmtId="0" fontId="63" fillId="91" borderId="75" applyNumberFormat="0" applyAlignment="0" applyProtection="0"/>
    <xf numFmtId="0" fontId="63" fillId="91" borderId="75" applyNumberFormat="0" applyAlignment="0" applyProtection="0"/>
    <xf numFmtId="0" fontId="63" fillId="91" borderId="75" applyNumberFormat="0" applyAlignment="0" applyProtection="0"/>
    <xf numFmtId="0" fontId="63" fillId="91" borderId="75" applyNumberFormat="0" applyAlignment="0" applyProtection="0"/>
    <xf numFmtId="0" fontId="63" fillId="91" borderId="75" applyNumberFormat="0" applyAlignment="0" applyProtection="0"/>
    <xf numFmtId="0" fontId="63" fillId="91" borderId="75" applyNumberFormat="0" applyAlignment="0" applyProtection="0"/>
    <xf numFmtId="0" fontId="63" fillId="92" borderId="75" applyNumberFormat="0" applyAlignment="0" applyProtection="0"/>
    <xf numFmtId="0" fontId="63" fillId="91" borderId="75" applyNumberFormat="0" applyAlignment="0" applyProtection="0"/>
    <xf numFmtId="0" fontId="63" fillId="92" borderId="75" applyNumberFormat="0" applyAlignment="0" applyProtection="0"/>
    <xf numFmtId="0" fontId="63" fillId="91" borderId="75" applyNumberFormat="0" applyAlignment="0" applyProtection="0"/>
    <xf numFmtId="0" fontId="63" fillId="92" borderId="75" applyNumberFormat="0" applyAlignment="0" applyProtection="0"/>
    <xf numFmtId="0" fontId="63" fillId="91" borderId="75" applyNumberFormat="0" applyAlignment="0" applyProtection="0"/>
    <xf numFmtId="0" fontId="63" fillId="92" borderId="75" applyNumberFormat="0" applyAlignment="0" applyProtection="0"/>
    <xf numFmtId="0" fontId="63" fillId="91" borderId="75" applyNumberFormat="0" applyAlignment="0" applyProtection="0"/>
    <xf numFmtId="0" fontId="63" fillId="92" borderId="75" applyNumberFormat="0" applyAlignment="0" applyProtection="0"/>
    <xf numFmtId="0" fontId="63" fillId="91" borderId="75" applyNumberFormat="0" applyAlignment="0" applyProtection="0"/>
    <xf numFmtId="0" fontId="63" fillId="92" borderId="75" applyNumberFormat="0" applyAlignment="0" applyProtection="0"/>
    <xf numFmtId="0" fontId="63" fillId="91" borderId="75" applyNumberFormat="0" applyAlignment="0" applyProtection="0"/>
    <xf numFmtId="0" fontId="45" fillId="26" borderId="71" applyNumberFormat="0" applyAlignment="0" applyProtection="0"/>
    <xf numFmtId="0" fontId="63" fillId="91" borderId="75" applyNumberFormat="0" applyAlignment="0" applyProtection="0"/>
    <xf numFmtId="0" fontId="63" fillId="91" borderId="75" applyNumberFormat="0" applyAlignment="0" applyProtection="0"/>
    <xf numFmtId="0" fontId="64" fillId="9" borderId="76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0" fontId="44" fillId="9" borderId="70" applyNumberFormat="0" applyFill="0" applyAlignment="0" applyProtection="0"/>
    <xf numFmtId="0" fontId="65" fillId="9" borderId="77" applyNumberFormat="0" applyFill="0" applyAlignment="0" applyProtection="0"/>
    <xf numFmtId="0" fontId="65" fillId="9" borderId="77" applyNumberFormat="0" applyFill="0" applyAlignment="0" applyProtection="0"/>
    <xf numFmtId="43" fontId="5" fillId="9" borderId="1" applyFont="0" applyFill="0" applyBorder="0" applyAlignment="0" applyProtection="0"/>
    <xf numFmtId="0" fontId="66" fillId="9" borderId="1" applyFont="0" applyFill="0" applyBorder="0" applyAlignment="0" applyProtection="0"/>
    <xf numFmtId="0" fontId="67" fillId="9" borderId="1" applyNumberFormat="0" applyFill="0" applyBorder="0" applyAlignment="0" applyProtection="0"/>
    <xf numFmtId="4" fontId="68" fillId="9" borderId="1"/>
    <xf numFmtId="0" fontId="57" fillId="93" borderId="1" applyNumberFormat="0" applyBorder="0" applyAlignment="0" applyProtection="0"/>
    <xf numFmtId="0" fontId="57" fillId="94" borderId="1" applyNumberFormat="0" applyBorder="0" applyAlignment="0" applyProtection="0"/>
    <xf numFmtId="0" fontId="57" fillId="94" borderId="1" applyNumberFormat="0" applyBorder="0" applyAlignment="0" applyProtection="0"/>
    <xf numFmtId="0" fontId="57" fillId="94" borderId="1" applyNumberFormat="0" applyBorder="0" applyAlignment="0" applyProtection="0"/>
    <xf numFmtId="0" fontId="57" fillId="94" borderId="1" applyNumberFormat="0" applyBorder="0" applyAlignment="0" applyProtection="0"/>
    <xf numFmtId="0" fontId="57" fillId="94" borderId="1" applyNumberFormat="0" applyBorder="0" applyAlignment="0" applyProtection="0"/>
    <xf numFmtId="0" fontId="57" fillId="94" borderId="1" applyNumberFormat="0" applyBorder="0" applyAlignment="0" applyProtection="0"/>
    <xf numFmtId="0" fontId="57" fillId="94" borderId="1" applyNumberFormat="0" applyBorder="0" applyAlignment="0" applyProtection="0"/>
    <xf numFmtId="0" fontId="57" fillId="94" borderId="1" applyNumberFormat="0" applyBorder="0" applyAlignment="0" applyProtection="0"/>
    <xf numFmtId="0" fontId="57" fillId="95" borderId="1" applyNumberFormat="0" applyBorder="0" applyAlignment="0" applyProtection="0"/>
    <xf numFmtId="0" fontId="57" fillId="94" borderId="1" applyNumberFormat="0" applyBorder="0" applyAlignment="0" applyProtection="0"/>
    <xf numFmtId="0" fontId="57" fillId="95" borderId="1" applyNumberFormat="0" applyBorder="0" applyAlignment="0" applyProtection="0"/>
    <xf numFmtId="0" fontId="57" fillId="94" borderId="1" applyNumberFormat="0" applyBorder="0" applyAlignment="0" applyProtection="0"/>
    <xf numFmtId="0" fontId="57" fillId="95" borderId="1" applyNumberFormat="0" applyBorder="0" applyAlignment="0" applyProtection="0"/>
    <xf numFmtId="0" fontId="57" fillId="94" borderId="1" applyNumberFormat="0" applyBorder="0" applyAlignment="0" applyProtection="0"/>
    <xf numFmtId="0" fontId="57" fillId="95" borderId="1" applyNumberFormat="0" applyBorder="0" applyAlignment="0" applyProtection="0"/>
    <xf numFmtId="0" fontId="57" fillId="94" borderId="1" applyNumberFormat="0" applyBorder="0" applyAlignment="0" applyProtection="0"/>
    <xf numFmtId="0" fontId="57" fillId="95" borderId="1" applyNumberFormat="0" applyBorder="0" applyAlignment="0" applyProtection="0"/>
    <xf numFmtId="0" fontId="57" fillId="94" borderId="1" applyNumberFormat="0" applyBorder="0" applyAlignment="0" applyProtection="0"/>
    <xf numFmtId="0" fontId="57" fillId="95" borderId="1" applyNumberFormat="0" applyBorder="0" applyAlignment="0" applyProtection="0"/>
    <xf numFmtId="0" fontId="57" fillId="94" borderId="1" applyNumberFormat="0" applyBorder="0" applyAlignment="0" applyProtection="0"/>
    <xf numFmtId="0" fontId="48" fillId="28" borderId="1" applyNumberFormat="0" applyBorder="0" applyAlignment="0" applyProtection="0"/>
    <xf numFmtId="0" fontId="57" fillId="94" borderId="1" applyNumberFormat="0" applyBorder="0" applyAlignment="0" applyProtection="0"/>
    <xf numFmtId="0" fontId="57" fillId="94" borderId="1" applyNumberFormat="0" applyBorder="0" applyAlignment="0" applyProtection="0"/>
    <xf numFmtId="0" fontId="57" fillId="81" borderId="1" applyNumberFormat="0" applyBorder="0" applyAlignment="0" applyProtection="0"/>
    <xf numFmtId="0" fontId="57" fillId="96" borderId="1" applyNumberFormat="0" applyBorder="0" applyAlignment="0" applyProtection="0"/>
    <xf numFmtId="0" fontId="57" fillId="96" borderId="1" applyNumberFormat="0" applyBorder="0" applyAlignment="0" applyProtection="0"/>
    <xf numFmtId="0" fontId="57" fillId="96" borderId="1" applyNumberFormat="0" applyBorder="0" applyAlignment="0" applyProtection="0"/>
    <xf numFmtId="0" fontId="57" fillId="96" borderId="1" applyNumberFormat="0" applyBorder="0" applyAlignment="0" applyProtection="0"/>
    <xf numFmtId="0" fontId="57" fillId="96" borderId="1" applyNumberFormat="0" applyBorder="0" applyAlignment="0" applyProtection="0"/>
    <xf numFmtId="0" fontId="57" fillId="96" borderId="1" applyNumberFormat="0" applyBorder="0" applyAlignment="0" applyProtection="0"/>
    <xf numFmtId="0" fontId="57" fillId="96" borderId="1" applyNumberFormat="0" applyBorder="0" applyAlignment="0" applyProtection="0"/>
    <xf numFmtId="0" fontId="57" fillId="96" borderId="1" applyNumberFormat="0" applyBorder="0" applyAlignment="0" applyProtection="0"/>
    <xf numFmtId="0" fontId="57" fillId="97" borderId="1" applyNumberFormat="0" applyBorder="0" applyAlignment="0" applyProtection="0"/>
    <xf numFmtId="0" fontId="57" fillId="96" borderId="1" applyNumberFormat="0" applyBorder="0" applyAlignment="0" applyProtection="0"/>
    <xf numFmtId="0" fontId="57" fillId="97" borderId="1" applyNumberFormat="0" applyBorder="0" applyAlignment="0" applyProtection="0"/>
    <xf numFmtId="0" fontId="57" fillId="96" borderId="1" applyNumberFormat="0" applyBorder="0" applyAlignment="0" applyProtection="0"/>
    <xf numFmtId="0" fontId="57" fillId="97" borderId="1" applyNumberFormat="0" applyBorder="0" applyAlignment="0" applyProtection="0"/>
    <xf numFmtId="0" fontId="57" fillId="96" borderId="1" applyNumberFormat="0" applyBorder="0" applyAlignment="0" applyProtection="0"/>
    <xf numFmtId="0" fontId="57" fillId="97" borderId="1" applyNumberFormat="0" applyBorder="0" applyAlignment="0" applyProtection="0"/>
    <xf numFmtId="0" fontId="57" fillId="96" borderId="1" applyNumberFormat="0" applyBorder="0" applyAlignment="0" applyProtection="0"/>
    <xf numFmtId="0" fontId="57" fillId="97" borderId="1" applyNumberFormat="0" applyBorder="0" applyAlignment="0" applyProtection="0"/>
    <xf numFmtId="0" fontId="57" fillId="96" borderId="1" applyNumberFormat="0" applyBorder="0" applyAlignment="0" applyProtection="0"/>
    <xf numFmtId="0" fontId="57" fillId="97" borderId="1" applyNumberFormat="0" applyBorder="0" applyAlignment="0" applyProtection="0"/>
    <xf numFmtId="0" fontId="57" fillId="96" borderId="1" applyNumberFormat="0" applyBorder="0" applyAlignment="0" applyProtection="0"/>
    <xf numFmtId="0" fontId="48" fillId="32" borderId="1" applyNumberFormat="0" applyBorder="0" applyAlignment="0" applyProtection="0"/>
    <xf numFmtId="0" fontId="57" fillId="96" borderId="1" applyNumberFormat="0" applyBorder="0" applyAlignment="0" applyProtection="0"/>
    <xf numFmtId="0" fontId="57" fillId="96" borderId="1" applyNumberFormat="0" applyBorder="0" applyAlignment="0" applyProtection="0"/>
    <xf numFmtId="0" fontId="57" fillId="82" borderId="1" applyNumberFormat="0" applyBorder="0" applyAlignment="0" applyProtection="0"/>
    <xf numFmtId="0" fontId="57" fillId="98" borderId="1" applyNumberFormat="0" applyBorder="0" applyAlignment="0" applyProtection="0"/>
    <xf numFmtId="0" fontId="57" fillId="98" borderId="1" applyNumberFormat="0" applyBorder="0" applyAlignment="0" applyProtection="0"/>
    <xf numFmtId="0" fontId="57" fillId="98" borderId="1" applyNumberFormat="0" applyBorder="0" applyAlignment="0" applyProtection="0"/>
    <xf numFmtId="0" fontId="57" fillId="98" borderId="1" applyNumberFormat="0" applyBorder="0" applyAlignment="0" applyProtection="0"/>
    <xf numFmtId="0" fontId="57" fillId="98" borderId="1" applyNumberFormat="0" applyBorder="0" applyAlignment="0" applyProtection="0"/>
    <xf numFmtId="0" fontId="57" fillId="98" borderId="1" applyNumberFormat="0" applyBorder="0" applyAlignment="0" applyProtection="0"/>
    <xf numFmtId="0" fontId="57" fillId="98" borderId="1" applyNumberFormat="0" applyBorder="0" applyAlignment="0" applyProtection="0"/>
    <xf numFmtId="0" fontId="57" fillId="98" borderId="1" applyNumberFormat="0" applyBorder="0" applyAlignment="0" applyProtection="0"/>
    <xf numFmtId="0" fontId="57" fillId="99" borderId="1" applyNumberFormat="0" applyBorder="0" applyAlignment="0" applyProtection="0"/>
    <xf numFmtId="0" fontId="57" fillId="98" borderId="1" applyNumberFormat="0" applyBorder="0" applyAlignment="0" applyProtection="0"/>
    <xf numFmtId="0" fontId="57" fillId="99" borderId="1" applyNumberFormat="0" applyBorder="0" applyAlignment="0" applyProtection="0"/>
    <xf numFmtId="0" fontId="57" fillId="98" borderId="1" applyNumberFormat="0" applyBorder="0" applyAlignment="0" applyProtection="0"/>
    <xf numFmtId="0" fontId="57" fillId="99" borderId="1" applyNumberFormat="0" applyBorder="0" applyAlignment="0" applyProtection="0"/>
    <xf numFmtId="0" fontId="57" fillId="98" borderId="1" applyNumberFormat="0" applyBorder="0" applyAlignment="0" applyProtection="0"/>
    <xf numFmtId="0" fontId="57" fillId="99" borderId="1" applyNumberFormat="0" applyBorder="0" applyAlignment="0" applyProtection="0"/>
    <xf numFmtId="0" fontId="57" fillId="98" borderId="1" applyNumberFormat="0" applyBorder="0" applyAlignment="0" applyProtection="0"/>
    <xf numFmtId="0" fontId="57" fillId="99" borderId="1" applyNumberFormat="0" applyBorder="0" applyAlignment="0" applyProtection="0"/>
    <xf numFmtId="0" fontId="57" fillId="98" borderId="1" applyNumberFormat="0" applyBorder="0" applyAlignment="0" applyProtection="0"/>
    <xf numFmtId="0" fontId="57" fillId="99" borderId="1" applyNumberFormat="0" applyBorder="0" applyAlignment="0" applyProtection="0"/>
    <xf numFmtId="0" fontId="57" fillId="98" borderId="1" applyNumberFormat="0" applyBorder="0" applyAlignment="0" applyProtection="0"/>
    <xf numFmtId="0" fontId="48" fillId="36" borderId="1" applyNumberFormat="0" applyBorder="0" applyAlignment="0" applyProtection="0"/>
    <xf numFmtId="0" fontId="57" fillId="98" borderId="1" applyNumberFormat="0" applyBorder="0" applyAlignment="0" applyProtection="0"/>
    <xf numFmtId="0" fontId="57" fillId="98" borderId="1" applyNumberFormat="0" applyBorder="0" applyAlignment="0" applyProtection="0"/>
    <xf numFmtId="0" fontId="57" fillId="100" borderId="1" applyNumberFormat="0" applyBorder="0" applyAlignment="0" applyProtection="0"/>
    <xf numFmtId="0" fontId="57" fillId="83" borderId="1" applyNumberFormat="0" applyBorder="0" applyAlignment="0" applyProtection="0"/>
    <xf numFmtId="0" fontId="57" fillId="83" borderId="1" applyNumberFormat="0" applyBorder="0" applyAlignment="0" applyProtection="0"/>
    <xf numFmtId="0" fontId="57" fillId="83" borderId="1" applyNumberFormat="0" applyBorder="0" applyAlignment="0" applyProtection="0"/>
    <xf numFmtId="0" fontId="57" fillId="83" borderId="1" applyNumberFormat="0" applyBorder="0" applyAlignment="0" applyProtection="0"/>
    <xf numFmtId="0" fontId="57" fillId="83" borderId="1" applyNumberFormat="0" applyBorder="0" applyAlignment="0" applyProtection="0"/>
    <xf numFmtId="0" fontId="57" fillId="83" borderId="1" applyNumberFormat="0" applyBorder="0" applyAlignment="0" applyProtection="0"/>
    <xf numFmtId="0" fontId="57" fillId="83" borderId="1" applyNumberFormat="0" applyBorder="0" applyAlignment="0" applyProtection="0"/>
    <xf numFmtId="0" fontId="57" fillId="83" borderId="1" applyNumberFormat="0" applyBorder="0" applyAlignment="0" applyProtection="0"/>
    <xf numFmtId="0" fontId="57" fillId="84" borderId="1" applyNumberFormat="0" applyBorder="0" applyAlignment="0" applyProtection="0"/>
    <xf numFmtId="0" fontId="57" fillId="83" borderId="1" applyNumberFormat="0" applyBorder="0" applyAlignment="0" applyProtection="0"/>
    <xf numFmtId="0" fontId="57" fillId="84" borderId="1" applyNumberFormat="0" applyBorder="0" applyAlignment="0" applyProtection="0"/>
    <xf numFmtId="0" fontId="57" fillId="83" borderId="1" applyNumberFormat="0" applyBorder="0" applyAlignment="0" applyProtection="0"/>
    <xf numFmtId="0" fontId="57" fillId="84" borderId="1" applyNumberFormat="0" applyBorder="0" applyAlignment="0" applyProtection="0"/>
    <xf numFmtId="0" fontId="57" fillId="83" borderId="1" applyNumberFormat="0" applyBorder="0" applyAlignment="0" applyProtection="0"/>
    <xf numFmtId="0" fontId="57" fillId="84" borderId="1" applyNumberFormat="0" applyBorder="0" applyAlignment="0" applyProtection="0"/>
    <xf numFmtId="0" fontId="57" fillId="83" borderId="1" applyNumberFormat="0" applyBorder="0" applyAlignment="0" applyProtection="0"/>
    <xf numFmtId="0" fontId="57" fillId="84" borderId="1" applyNumberFormat="0" applyBorder="0" applyAlignment="0" applyProtection="0"/>
    <xf numFmtId="0" fontId="57" fillId="83" borderId="1" applyNumberFormat="0" applyBorder="0" applyAlignment="0" applyProtection="0"/>
    <xf numFmtId="0" fontId="57" fillId="84" borderId="1" applyNumberFormat="0" applyBorder="0" applyAlignment="0" applyProtection="0"/>
    <xf numFmtId="0" fontId="57" fillId="83" borderId="1" applyNumberFormat="0" applyBorder="0" applyAlignment="0" applyProtection="0"/>
    <xf numFmtId="0" fontId="48" fillId="40" borderId="1" applyNumberFormat="0" applyBorder="0" applyAlignment="0" applyProtection="0"/>
    <xf numFmtId="0" fontId="57" fillId="83" borderId="1" applyNumberFormat="0" applyBorder="0" applyAlignment="0" applyProtection="0"/>
    <xf numFmtId="0" fontId="57" fillId="83" borderId="1" applyNumberFormat="0" applyBorder="0" applyAlignment="0" applyProtection="0"/>
    <xf numFmtId="0" fontId="57" fillId="86" borderId="1" applyNumberFormat="0" applyBorder="0" applyAlignment="0" applyProtection="0"/>
    <xf numFmtId="0" fontId="57" fillId="85" borderId="1" applyNumberFormat="0" applyBorder="0" applyAlignment="0" applyProtection="0"/>
    <xf numFmtId="0" fontId="57" fillId="85" borderId="1" applyNumberFormat="0" applyBorder="0" applyAlignment="0" applyProtection="0"/>
    <xf numFmtId="0" fontId="57" fillId="85" borderId="1" applyNumberFormat="0" applyBorder="0" applyAlignment="0" applyProtection="0"/>
    <xf numFmtId="0" fontId="57" fillId="85" borderId="1" applyNumberFormat="0" applyBorder="0" applyAlignment="0" applyProtection="0"/>
    <xf numFmtId="0" fontId="57" fillId="85" borderId="1" applyNumberFormat="0" applyBorder="0" applyAlignment="0" applyProtection="0"/>
    <xf numFmtId="0" fontId="57" fillId="85" borderId="1" applyNumberFormat="0" applyBorder="0" applyAlignment="0" applyProtection="0"/>
    <xf numFmtId="0" fontId="57" fillId="85" borderId="1" applyNumberFormat="0" applyBorder="0" applyAlignment="0" applyProtection="0"/>
    <xf numFmtId="0" fontId="57" fillId="85" borderId="1" applyNumberFormat="0" applyBorder="0" applyAlignment="0" applyProtection="0"/>
    <xf numFmtId="0" fontId="57" fillId="86" borderId="1" applyNumberFormat="0" applyBorder="0" applyAlignment="0" applyProtection="0"/>
    <xf numFmtId="0" fontId="57" fillId="85" borderId="1" applyNumberFormat="0" applyBorder="0" applyAlignment="0" applyProtection="0"/>
    <xf numFmtId="0" fontId="57" fillId="86" borderId="1" applyNumberFormat="0" applyBorder="0" applyAlignment="0" applyProtection="0"/>
    <xf numFmtId="0" fontId="57" fillId="85" borderId="1" applyNumberFormat="0" applyBorder="0" applyAlignment="0" applyProtection="0"/>
    <xf numFmtId="0" fontId="57" fillId="86" borderId="1" applyNumberFormat="0" applyBorder="0" applyAlignment="0" applyProtection="0"/>
    <xf numFmtId="0" fontId="57" fillId="85" borderId="1" applyNumberFormat="0" applyBorder="0" applyAlignment="0" applyProtection="0"/>
    <xf numFmtId="0" fontId="57" fillId="86" borderId="1" applyNumberFormat="0" applyBorder="0" applyAlignment="0" applyProtection="0"/>
    <xf numFmtId="0" fontId="57" fillId="85" borderId="1" applyNumberFormat="0" applyBorder="0" applyAlignment="0" applyProtection="0"/>
    <xf numFmtId="0" fontId="57" fillId="86" borderId="1" applyNumberFormat="0" applyBorder="0" applyAlignment="0" applyProtection="0"/>
    <xf numFmtId="0" fontId="57" fillId="85" borderId="1" applyNumberFormat="0" applyBorder="0" applyAlignment="0" applyProtection="0"/>
    <xf numFmtId="0" fontId="57" fillId="86" borderId="1" applyNumberFormat="0" applyBorder="0" applyAlignment="0" applyProtection="0"/>
    <xf numFmtId="0" fontId="57" fillId="85" borderId="1" applyNumberFormat="0" applyBorder="0" applyAlignment="0" applyProtection="0"/>
    <xf numFmtId="0" fontId="48" fillId="44" borderId="1" applyNumberFormat="0" applyBorder="0" applyAlignment="0" applyProtection="0"/>
    <xf numFmtId="0" fontId="57" fillId="85" borderId="1" applyNumberFormat="0" applyBorder="0" applyAlignment="0" applyProtection="0"/>
    <xf numFmtId="0" fontId="57" fillId="85" borderId="1" applyNumberFormat="0" applyBorder="0" applyAlignment="0" applyProtection="0"/>
    <xf numFmtId="0" fontId="57" fillId="97" borderId="1" applyNumberFormat="0" applyBorder="0" applyAlignment="0" applyProtection="0"/>
    <xf numFmtId="0" fontId="57" fillId="101" borderId="1" applyNumberFormat="0" applyBorder="0" applyAlignment="0" applyProtection="0"/>
    <xf numFmtId="0" fontId="57" fillId="101" borderId="1" applyNumberFormat="0" applyBorder="0" applyAlignment="0" applyProtection="0"/>
    <xf numFmtId="0" fontId="57" fillId="101" borderId="1" applyNumberFormat="0" applyBorder="0" applyAlignment="0" applyProtection="0"/>
    <xf numFmtId="0" fontId="57" fillId="101" borderId="1" applyNumberFormat="0" applyBorder="0" applyAlignment="0" applyProtection="0"/>
    <xf numFmtId="0" fontId="57" fillId="101" borderId="1" applyNumberFormat="0" applyBorder="0" applyAlignment="0" applyProtection="0"/>
    <xf numFmtId="0" fontId="57" fillId="101" borderId="1" applyNumberFormat="0" applyBorder="0" applyAlignment="0" applyProtection="0"/>
    <xf numFmtId="0" fontId="57" fillId="101" borderId="1" applyNumberFormat="0" applyBorder="0" applyAlignment="0" applyProtection="0"/>
    <xf numFmtId="0" fontId="57" fillId="101" borderId="1" applyNumberFormat="0" applyBorder="0" applyAlignment="0" applyProtection="0"/>
    <xf numFmtId="0" fontId="57" fillId="102" borderId="1" applyNumberFormat="0" applyBorder="0" applyAlignment="0" applyProtection="0"/>
    <xf numFmtId="0" fontId="57" fillId="101" borderId="1" applyNumberFormat="0" applyBorder="0" applyAlignment="0" applyProtection="0"/>
    <xf numFmtId="0" fontId="57" fillId="102" borderId="1" applyNumberFormat="0" applyBorder="0" applyAlignment="0" applyProtection="0"/>
    <xf numFmtId="0" fontId="57" fillId="101" borderId="1" applyNumberFormat="0" applyBorder="0" applyAlignment="0" applyProtection="0"/>
    <xf numFmtId="0" fontId="57" fillId="102" borderId="1" applyNumberFormat="0" applyBorder="0" applyAlignment="0" applyProtection="0"/>
    <xf numFmtId="0" fontId="57" fillId="101" borderId="1" applyNumberFormat="0" applyBorder="0" applyAlignment="0" applyProtection="0"/>
    <xf numFmtId="0" fontId="57" fillId="102" borderId="1" applyNumberFormat="0" applyBorder="0" applyAlignment="0" applyProtection="0"/>
    <xf numFmtId="0" fontId="57" fillId="101" borderId="1" applyNumberFormat="0" applyBorder="0" applyAlignment="0" applyProtection="0"/>
    <xf numFmtId="0" fontId="57" fillId="102" borderId="1" applyNumberFormat="0" applyBorder="0" applyAlignment="0" applyProtection="0"/>
    <xf numFmtId="0" fontId="57" fillId="101" borderId="1" applyNumberFormat="0" applyBorder="0" applyAlignment="0" applyProtection="0"/>
    <xf numFmtId="0" fontId="57" fillId="102" borderId="1" applyNumberFormat="0" applyBorder="0" applyAlignment="0" applyProtection="0"/>
    <xf numFmtId="0" fontId="57" fillId="101" borderId="1" applyNumberFormat="0" applyBorder="0" applyAlignment="0" applyProtection="0"/>
    <xf numFmtId="0" fontId="48" fillId="48" borderId="1" applyNumberFormat="0" applyBorder="0" applyAlignment="0" applyProtection="0"/>
    <xf numFmtId="0" fontId="57" fillId="101" borderId="1" applyNumberFormat="0" applyBorder="0" applyAlignment="0" applyProtection="0"/>
    <xf numFmtId="0" fontId="57" fillId="101" borderId="1" applyNumberFormat="0" applyBorder="0" applyAlignment="0" applyProtection="0"/>
    <xf numFmtId="0" fontId="69" fillId="74" borderId="74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0" fontId="69" fillId="71" borderId="74" applyNumberFormat="0" applyAlignment="0" applyProtection="0"/>
    <xf numFmtId="0" fontId="69" fillId="70" borderId="74" applyNumberFormat="0" applyAlignment="0" applyProtection="0"/>
    <xf numFmtId="0" fontId="69" fillId="71" borderId="74" applyNumberFormat="0" applyAlignment="0" applyProtection="0"/>
    <xf numFmtId="0" fontId="69" fillId="70" borderId="74" applyNumberFormat="0" applyAlignment="0" applyProtection="0"/>
    <xf numFmtId="0" fontId="69" fillId="71" borderId="74" applyNumberFormat="0" applyAlignment="0" applyProtection="0"/>
    <xf numFmtId="0" fontId="69" fillId="70" borderId="74" applyNumberFormat="0" applyAlignment="0" applyProtection="0"/>
    <xf numFmtId="0" fontId="69" fillId="71" borderId="74" applyNumberFormat="0" applyAlignment="0" applyProtection="0"/>
    <xf numFmtId="0" fontId="69" fillId="70" borderId="74" applyNumberFormat="0" applyAlignment="0" applyProtection="0"/>
    <xf numFmtId="0" fontId="69" fillId="71" borderId="74" applyNumberFormat="0" applyAlignment="0" applyProtection="0"/>
    <xf numFmtId="0" fontId="69" fillId="70" borderId="74" applyNumberFormat="0" applyAlignment="0" applyProtection="0"/>
    <xf numFmtId="0" fontId="69" fillId="71" borderId="74" applyNumberFormat="0" applyAlignment="0" applyProtection="0"/>
    <xf numFmtId="0" fontId="69" fillId="70" borderId="74" applyNumberFormat="0" applyAlignment="0" applyProtection="0"/>
    <xf numFmtId="0" fontId="41" fillId="24" borderId="68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168" fontId="52" fillId="9" borderId="1" applyFill="0" applyBorder="0" applyAlignment="0" applyProtection="0"/>
    <xf numFmtId="169" fontId="51" fillId="9" borderId="1" applyFill="0" applyBorder="0" applyAlignment="0" applyProtection="0"/>
    <xf numFmtId="170" fontId="70" fillId="9" borderId="1"/>
    <xf numFmtId="2" fontId="66" fillId="9" borderId="1" applyFont="0" applyFill="0" applyBorder="0" applyAlignment="0" applyProtection="0"/>
    <xf numFmtId="0" fontId="71" fillId="9" borderId="1">
      <alignment horizontal="center"/>
    </xf>
    <xf numFmtId="0" fontId="71" fillId="9" borderId="1">
      <alignment horizontal="center" textRotation="90"/>
    </xf>
    <xf numFmtId="0" fontId="72" fillId="9" borderId="1" applyNumberFormat="0" applyFill="0" applyBorder="0" applyAlignment="0" applyProtection="0"/>
    <xf numFmtId="0" fontId="73" fillId="103" borderId="1" applyNumberFormat="0" applyBorder="0" applyAlignment="0" applyProtection="0"/>
    <xf numFmtId="0" fontId="73" fillId="57" borderId="1" applyNumberFormat="0" applyBorder="0" applyAlignment="0" applyProtection="0"/>
    <xf numFmtId="0" fontId="73" fillId="57" borderId="1" applyNumberFormat="0" applyBorder="0" applyAlignment="0" applyProtection="0"/>
    <xf numFmtId="0" fontId="73" fillId="57" borderId="1" applyNumberFormat="0" applyBorder="0" applyAlignment="0" applyProtection="0"/>
    <xf numFmtId="0" fontId="73" fillId="57" borderId="1" applyNumberFormat="0" applyBorder="0" applyAlignment="0" applyProtection="0"/>
    <xf numFmtId="0" fontId="73" fillId="57" borderId="1" applyNumberFormat="0" applyBorder="0" applyAlignment="0" applyProtection="0"/>
    <xf numFmtId="0" fontId="73" fillId="57" borderId="1" applyNumberFormat="0" applyBorder="0" applyAlignment="0" applyProtection="0"/>
    <xf numFmtId="0" fontId="73" fillId="57" borderId="1" applyNumberFormat="0" applyBorder="0" applyAlignment="0" applyProtection="0"/>
    <xf numFmtId="0" fontId="73" fillId="57" borderId="1" applyNumberFormat="0" applyBorder="0" applyAlignment="0" applyProtection="0"/>
    <xf numFmtId="0" fontId="73" fillId="59" borderId="1" applyNumberFormat="0" applyBorder="0" applyAlignment="0" applyProtection="0"/>
    <xf numFmtId="0" fontId="73" fillId="57" borderId="1" applyNumberFormat="0" applyBorder="0" applyAlignment="0" applyProtection="0"/>
    <xf numFmtId="0" fontId="73" fillId="59" borderId="1" applyNumberFormat="0" applyBorder="0" applyAlignment="0" applyProtection="0"/>
    <xf numFmtId="0" fontId="73" fillId="57" borderId="1" applyNumberFormat="0" applyBorder="0" applyAlignment="0" applyProtection="0"/>
    <xf numFmtId="0" fontId="73" fillId="59" borderId="1" applyNumberFormat="0" applyBorder="0" applyAlignment="0" applyProtection="0"/>
    <xf numFmtId="0" fontId="73" fillId="57" borderId="1" applyNumberFormat="0" applyBorder="0" applyAlignment="0" applyProtection="0"/>
    <xf numFmtId="0" fontId="73" fillId="59" borderId="1" applyNumberFormat="0" applyBorder="0" applyAlignment="0" applyProtection="0"/>
    <xf numFmtId="0" fontId="73" fillId="57" borderId="1" applyNumberFormat="0" applyBorder="0" applyAlignment="0" applyProtection="0"/>
    <xf numFmtId="0" fontId="73" fillId="59" borderId="1" applyNumberFormat="0" applyBorder="0" applyAlignment="0" applyProtection="0"/>
    <xf numFmtId="0" fontId="73" fillId="57" borderId="1" applyNumberFormat="0" applyBorder="0" applyAlignment="0" applyProtection="0"/>
    <xf numFmtId="0" fontId="73" fillId="59" borderId="1" applyNumberFormat="0" applyBorder="0" applyAlignment="0" applyProtection="0"/>
    <xf numFmtId="0" fontId="73" fillId="57" borderId="1" applyNumberFormat="0" applyBorder="0" applyAlignment="0" applyProtection="0"/>
    <xf numFmtId="0" fontId="40" fillId="22" borderId="1" applyNumberFormat="0" applyBorder="0" applyAlignment="0" applyProtection="0"/>
    <xf numFmtId="0" fontId="73" fillId="57" borderId="1" applyNumberFormat="0" applyBorder="0" applyAlignment="0" applyProtection="0"/>
    <xf numFmtId="0" fontId="73" fillId="57" borderId="1" applyNumberFormat="0" applyBorder="0" applyAlignment="0" applyProtection="0"/>
    <xf numFmtId="171" fontId="5" fillId="9" borderId="1" applyFont="0" applyFill="0" applyBorder="0" applyAlignment="0" applyProtection="0"/>
    <xf numFmtId="44" fontId="5" fillId="9" borderId="1" applyFont="0" applyFill="0" applyBorder="0" applyAlignment="0" applyProtection="0"/>
    <xf numFmtId="44" fontId="5" fillId="9" borderId="1" applyFont="0" applyFill="0" applyBorder="0" applyAlignment="0" applyProtection="0"/>
    <xf numFmtId="171" fontId="5" fillId="9" borderId="1" applyFont="0" applyFill="0" applyBorder="0" applyAlignment="0" applyProtection="0"/>
    <xf numFmtId="44" fontId="5" fillId="9" borderId="1" applyFont="0" applyFill="0" applyBorder="0" applyAlignment="0" applyProtection="0"/>
    <xf numFmtId="171" fontId="5" fillId="9" borderId="1" applyFont="0" applyFill="0" applyBorder="0" applyAlignment="0" applyProtection="0"/>
    <xf numFmtId="171" fontId="5" fillId="9" borderId="1" applyFont="0" applyFill="0" applyBorder="0" applyAlignment="0" applyProtection="0"/>
    <xf numFmtId="171" fontId="5" fillId="9" borderId="1" applyFont="0" applyFill="0" applyBorder="0" applyAlignment="0" applyProtection="0"/>
    <xf numFmtId="171" fontId="5" fillId="9" borderId="1" applyFont="0" applyFill="0" applyBorder="0" applyAlignment="0" applyProtection="0"/>
    <xf numFmtId="171" fontId="5" fillId="9" borderId="1" applyFont="0" applyFill="0" applyBorder="0" applyAlignment="0" applyProtection="0"/>
    <xf numFmtId="171" fontId="5" fillId="9" borderId="1" applyFont="0" applyFill="0" applyBorder="0" applyAlignment="0" applyProtection="0"/>
    <xf numFmtId="171" fontId="5" fillId="9" borderId="1" applyFont="0" applyFill="0" applyBorder="0" applyAlignment="0" applyProtection="0"/>
    <xf numFmtId="171" fontId="5" fillId="9" borderId="1" applyFont="0" applyFill="0" applyBorder="0" applyAlignment="0" applyProtection="0"/>
    <xf numFmtId="171" fontId="5" fillId="9" borderId="1" applyFont="0" applyFill="0" applyBorder="0" applyAlignment="0" applyProtection="0"/>
    <xf numFmtId="171" fontId="5" fillId="9" borderId="1" applyFont="0" applyFill="0" applyBorder="0" applyAlignment="0" applyProtection="0"/>
    <xf numFmtId="171" fontId="5" fillId="9" borderId="1" applyFont="0" applyFill="0" applyBorder="0" applyAlignment="0" applyProtection="0"/>
    <xf numFmtId="172" fontId="66" fillId="9" borderId="1" applyFont="0" applyFill="0" applyBorder="0" applyAlignment="0" applyProtection="0"/>
    <xf numFmtId="172" fontId="66" fillId="9" borderId="1" applyFont="0" applyFill="0" applyBorder="0" applyAlignment="0" applyProtection="0"/>
    <xf numFmtId="44" fontId="5" fillId="9" borderId="1" applyFont="0" applyFill="0" applyBorder="0" applyAlignment="0" applyProtection="0"/>
    <xf numFmtId="172" fontId="66" fillId="9" borderId="1" applyFont="0" applyFill="0" applyBorder="0" applyAlignment="0" applyProtection="0"/>
    <xf numFmtId="171" fontId="5" fillId="9" borderId="1" applyFont="0" applyFill="0" applyBorder="0" applyAlignment="0" applyProtection="0"/>
    <xf numFmtId="171" fontId="5" fillId="9" borderId="1" applyFont="0" applyFill="0" applyBorder="0" applyAlignment="0" applyProtection="0"/>
    <xf numFmtId="44" fontId="5" fillId="9" borderId="1" applyFont="0" applyFill="0" applyBorder="0" applyAlignment="0" applyProtection="0"/>
    <xf numFmtId="171" fontId="5" fillId="9" borderId="1" applyFont="0" applyFill="0" applyBorder="0" applyAlignment="0" applyProtection="0"/>
    <xf numFmtId="44" fontId="5" fillId="9" borderId="1" applyFont="0" applyFill="0" applyBorder="0" applyAlignment="0" applyProtection="0"/>
    <xf numFmtId="44" fontId="5" fillId="9" borderId="1" applyFont="0" applyFill="0" applyBorder="0" applyAlignment="0" applyProtection="0"/>
    <xf numFmtId="44" fontId="5" fillId="9" borderId="1" applyFont="0" applyFill="0" applyBorder="0" applyAlignment="0" applyProtection="0"/>
    <xf numFmtId="171" fontId="5" fillId="9" borderId="1" applyFont="0" applyFill="0" applyBorder="0" applyAlignment="0" applyProtection="0"/>
    <xf numFmtId="173" fontId="66" fillId="9" borderId="1" applyFont="0" applyFill="0" applyBorder="0" applyAlignment="0" applyProtection="0"/>
    <xf numFmtId="0" fontId="74" fillId="74" borderId="1" applyNumberFormat="0" applyBorder="0" applyAlignment="0" applyProtection="0"/>
    <xf numFmtId="0" fontId="75" fillId="104" borderId="1" applyNumberFormat="0" applyBorder="0" applyAlignment="0" applyProtection="0"/>
    <xf numFmtId="0" fontId="75" fillId="104" borderId="1" applyNumberFormat="0" applyBorder="0" applyAlignment="0" applyProtection="0"/>
    <xf numFmtId="0" fontId="75" fillId="104" borderId="1" applyNumberFormat="0" applyBorder="0" applyAlignment="0" applyProtection="0"/>
    <xf numFmtId="0" fontId="75" fillId="104" borderId="1" applyNumberFormat="0" applyBorder="0" applyAlignment="0" applyProtection="0"/>
    <xf numFmtId="0" fontId="75" fillId="104" borderId="1" applyNumberFormat="0" applyBorder="0" applyAlignment="0" applyProtection="0"/>
    <xf numFmtId="0" fontId="75" fillId="104" borderId="1" applyNumberFormat="0" applyBorder="0" applyAlignment="0" applyProtection="0"/>
    <xf numFmtId="0" fontId="75" fillId="104" borderId="1" applyNumberFormat="0" applyBorder="0" applyAlignment="0" applyProtection="0"/>
    <xf numFmtId="0" fontId="75" fillId="104" borderId="1" applyNumberFormat="0" applyBorder="0" applyAlignment="0" applyProtection="0"/>
    <xf numFmtId="0" fontId="75" fillId="74" borderId="1" applyNumberFormat="0" applyBorder="0" applyAlignment="0" applyProtection="0"/>
    <xf numFmtId="0" fontId="75" fillId="104" borderId="1" applyNumberFormat="0" applyBorder="0" applyAlignment="0" applyProtection="0"/>
    <xf numFmtId="0" fontId="75" fillId="74" borderId="1" applyNumberFormat="0" applyBorder="0" applyAlignment="0" applyProtection="0"/>
    <xf numFmtId="0" fontId="75" fillId="104" borderId="1" applyNumberFormat="0" applyBorder="0" applyAlignment="0" applyProtection="0"/>
    <xf numFmtId="0" fontId="75" fillId="74" borderId="1" applyNumberFormat="0" applyBorder="0" applyAlignment="0" applyProtection="0"/>
    <xf numFmtId="0" fontId="75" fillId="104" borderId="1" applyNumberFormat="0" applyBorder="0" applyAlignment="0" applyProtection="0"/>
    <xf numFmtId="0" fontId="75" fillId="74" borderId="1" applyNumberFormat="0" applyBorder="0" applyAlignment="0" applyProtection="0"/>
    <xf numFmtId="0" fontId="75" fillId="104" borderId="1" applyNumberFormat="0" applyBorder="0" applyAlignment="0" applyProtection="0"/>
    <xf numFmtId="0" fontId="75" fillId="74" borderId="1" applyNumberFormat="0" applyBorder="0" applyAlignment="0" applyProtection="0"/>
    <xf numFmtId="0" fontId="75" fillId="104" borderId="1" applyNumberFormat="0" applyBorder="0" applyAlignment="0" applyProtection="0"/>
    <xf numFmtId="0" fontId="75" fillId="74" borderId="1" applyNumberFormat="0" applyBorder="0" applyAlignment="0" applyProtection="0"/>
    <xf numFmtId="0" fontId="75" fillId="104" borderId="1" applyNumberFormat="0" applyBorder="0" applyAlignment="0" applyProtection="0"/>
    <xf numFmtId="0" fontId="55" fillId="23" borderId="1" applyNumberFormat="0" applyBorder="0" applyAlignment="0" applyProtection="0"/>
    <xf numFmtId="0" fontId="75" fillId="104" borderId="1" applyNumberFormat="0" applyBorder="0" applyAlignment="0" applyProtection="0"/>
    <xf numFmtId="0" fontId="75" fillId="104" borderId="1" applyNumberFormat="0" applyBorder="0" applyAlignment="0" applyProtection="0"/>
    <xf numFmtId="0" fontId="10" fillId="9" borderId="1"/>
    <xf numFmtId="0" fontId="10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10" fillId="9" borderId="1"/>
    <xf numFmtId="0" fontId="10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10" fillId="9" borderId="1"/>
    <xf numFmtId="0" fontId="10" fillId="9" borderId="1"/>
    <xf numFmtId="0" fontId="10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10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10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10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10" fillId="9" borderId="1"/>
    <xf numFmtId="0" fontId="10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10" fillId="9" borderId="1"/>
    <xf numFmtId="0" fontId="5" fillId="9" borderId="1"/>
    <xf numFmtId="0" fontId="5" fillId="9" borderId="1"/>
    <xf numFmtId="0" fontId="35" fillId="9" borderId="1"/>
    <xf numFmtId="0" fontId="35" fillId="9" borderId="1"/>
    <xf numFmtId="0" fontId="35" fillId="9" borderId="1"/>
    <xf numFmtId="0" fontId="35" fillId="9" borderId="1"/>
    <xf numFmtId="0" fontId="10" fillId="9" borderId="1"/>
    <xf numFmtId="0" fontId="35" fillId="9" borderId="1"/>
    <xf numFmtId="0" fontId="35" fillId="9" borderId="1"/>
    <xf numFmtId="0" fontId="35" fillId="9" borderId="1"/>
    <xf numFmtId="0" fontId="35" fillId="9" borderId="1"/>
    <xf numFmtId="0" fontId="35" fillId="9" borderId="1"/>
    <xf numFmtId="0" fontId="35" fillId="9" borderId="1"/>
    <xf numFmtId="0" fontId="35" fillId="9" borderId="1"/>
    <xf numFmtId="0" fontId="35" fillId="9" borderId="1"/>
    <xf numFmtId="0" fontId="35" fillId="9" borderId="1"/>
    <xf numFmtId="0" fontId="35" fillId="9" borderId="1"/>
    <xf numFmtId="0" fontId="5" fillId="9" borderId="1"/>
    <xf numFmtId="0" fontId="10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10" fillId="9" borderId="1"/>
    <xf numFmtId="0" fontId="76" fillId="9" borderId="1"/>
    <xf numFmtId="0" fontId="76" fillId="9" borderId="1"/>
    <xf numFmtId="0" fontId="76" fillId="9" borderId="1"/>
    <xf numFmtId="0" fontId="76" fillId="9" borderId="1"/>
    <xf numFmtId="0" fontId="76" fillId="9" borderId="1"/>
    <xf numFmtId="0" fontId="26" fillId="9" borderId="1"/>
    <xf numFmtId="0" fontId="5" fillId="9" borderId="1"/>
    <xf numFmtId="0" fontId="5" fillId="9" borderId="1"/>
    <xf numFmtId="0" fontId="56" fillId="9" borderId="1"/>
    <xf numFmtId="0" fontId="56" fillId="9" borderId="1"/>
    <xf numFmtId="0" fontId="56" fillId="9" borderId="1"/>
    <xf numFmtId="0" fontId="35" fillId="9" borderId="1" applyBorder="0" applyProtection="0">
      <alignment wrapText="1"/>
      <protection locked="0"/>
    </xf>
    <xf numFmtId="0" fontId="56" fillId="9" borderId="1"/>
    <xf numFmtId="0" fontId="76" fillId="9" borderId="1"/>
    <xf numFmtId="0" fontId="56" fillId="9" borderId="1"/>
    <xf numFmtId="0" fontId="56" fillId="9" borderId="1"/>
    <xf numFmtId="0" fontId="56" fillId="9" borderId="1"/>
    <xf numFmtId="0" fontId="56" fillId="9" borderId="1"/>
    <xf numFmtId="0" fontId="56" fillId="9" borderId="1"/>
    <xf numFmtId="0" fontId="56" fillId="9" borderId="1"/>
    <xf numFmtId="0" fontId="56" fillId="9" borderId="1"/>
    <xf numFmtId="0" fontId="56" fillId="9" borderId="1"/>
    <xf numFmtId="0" fontId="56" fillId="9" borderId="1"/>
    <xf numFmtId="0" fontId="56" fillId="9" borderId="1"/>
    <xf numFmtId="0" fontId="56" fillId="9" borderId="1"/>
    <xf numFmtId="0" fontId="76" fillId="9" borderId="1"/>
    <xf numFmtId="0" fontId="76" fillId="9" borderId="1"/>
    <xf numFmtId="0" fontId="76" fillId="9" borderId="1"/>
    <xf numFmtId="0" fontId="76" fillId="9" borderId="1"/>
    <xf numFmtId="0" fontId="76" fillId="9" borderId="1"/>
    <xf numFmtId="0" fontId="10" fillId="9" borderId="1"/>
    <xf numFmtId="0" fontId="76" fillId="9" borderId="1"/>
    <xf numFmtId="0" fontId="76" fillId="9" borderId="1"/>
    <xf numFmtId="0" fontId="76" fillId="9" borderId="1"/>
    <xf numFmtId="0" fontId="10" fillId="9" borderId="1"/>
    <xf numFmtId="0" fontId="76" fillId="9" borderId="1"/>
    <xf numFmtId="0" fontId="76" fillId="9" borderId="1"/>
    <xf numFmtId="0" fontId="76" fillId="9" borderId="1"/>
    <xf numFmtId="0" fontId="76" fillId="9" borderId="1"/>
    <xf numFmtId="0" fontId="76" fillId="9" borderId="1"/>
    <xf numFmtId="0" fontId="76" fillId="9" borderId="1"/>
    <xf numFmtId="0" fontId="76" fillId="9" borderId="1"/>
    <xf numFmtId="0" fontId="76" fillId="9" borderId="1"/>
    <xf numFmtId="0" fontId="10" fillId="9" borderId="1"/>
    <xf numFmtId="0" fontId="10" fillId="9" borderId="1"/>
    <xf numFmtId="0" fontId="10" fillId="9" borderId="1"/>
    <xf numFmtId="0" fontId="10" fillId="9" borderId="1"/>
    <xf numFmtId="0" fontId="10" fillId="9" borderId="1"/>
    <xf numFmtId="0" fontId="10" fillId="9" borderId="1"/>
    <xf numFmtId="0" fontId="10" fillId="9" borderId="1"/>
    <xf numFmtId="0" fontId="10" fillId="9" borderId="1"/>
    <xf numFmtId="0" fontId="10" fillId="9" borderId="1"/>
    <xf numFmtId="0" fontId="10" fillId="9" borderId="1"/>
    <xf numFmtId="0" fontId="56" fillId="9" borderId="1"/>
    <xf numFmtId="0" fontId="10" fillId="9" borderId="1"/>
    <xf numFmtId="0" fontId="35" fillId="9" borderId="1"/>
    <xf numFmtId="0" fontId="35" fillId="9" borderId="1"/>
    <xf numFmtId="0" fontId="26" fillId="9" borderId="1"/>
    <xf numFmtId="0" fontId="26" fillId="9" borderId="1"/>
    <xf numFmtId="0" fontId="26" fillId="9" borderId="1"/>
    <xf numFmtId="0" fontId="26" fillId="9" borderId="1"/>
    <xf numFmtId="0" fontId="10" fillId="9" borderId="1"/>
    <xf numFmtId="0" fontId="5" fillId="9" borderId="1"/>
    <xf numFmtId="0" fontId="10" fillId="9" borderId="1"/>
    <xf numFmtId="0" fontId="5" fillId="9" borderId="1"/>
    <xf numFmtId="0" fontId="10" fillId="9" borderId="1"/>
    <xf numFmtId="0" fontId="10" fillId="9" borderId="1"/>
    <xf numFmtId="0" fontId="10" fillId="9" borderId="1"/>
    <xf numFmtId="0" fontId="10" fillId="9" borderId="1"/>
    <xf numFmtId="0" fontId="10" fillId="9" borderId="1"/>
    <xf numFmtId="0" fontId="10" fillId="9" borderId="1"/>
    <xf numFmtId="0" fontId="10" fillId="9" borderId="1"/>
    <xf numFmtId="0" fontId="10" fillId="9" borderId="1"/>
    <xf numFmtId="0" fontId="10" fillId="9" borderId="1"/>
    <xf numFmtId="0" fontId="10" fillId="9" borderId="1"/>
    <xf numFmtId="0" fontId="10" fillId="9" borderId="1"/>
    <xf numFmtId="0" fontId="5" fillId="9" borderId="1"/>
    <xf numFmtId="0" fontId="10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26" fillId="9" borderId="1"/>
    <xf numFmtId="0" fontId="49" fillId="9" borderId="1"/>
    <xf numFmtId="0" fontId="26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10" fillId="9" borderId="1"/>
    <xf numFmtId="0" fontId="5" fillId="9" borderId="1"/>
    <xf numFmtId="0" fontId="49" fillId="9" borderId="1"/>
    <xf numFmtId="0" fontId="52" fillId="9" borderId="1"/>
    <xf numFmtId="0" fontId="49" fillId="9" borderId="1"/>
    <xf numFmtId="0" fontId="26" fillId="9" borderId="1"/>
    <xf numFmtId="0" fontId="52" fillId="9" borderId="1"/>
    <xf numFmtId="4" fontId="66" fillId="9" borderId="1">
      <alignment vertical="center" wrapText="1"/>
      <protection locked="0"/>
    </xf>
    <xf numFmtId="4" fontId="66" fillId="9" borderId="1">
      <alignment vertical="center" wrapText="1"/>
      <protection locked="0"/>
    </xf>
    <xf numFmtId="0" fontId="10" fillId="9" borderId="1"/>
    <xf numFmtId="4" fontId="66" fillId="9" borderId="1">
      <alignment vertical="center" wrapText="1"/>
      <protection locked="0"/>
    </xf>
    <xf numFmtId="0" fontId="5" fillId="9" borderId="1"/>
    <xf numFmtId="0" fontId="52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4" fontId="66" fillId="9" borderId="1">
      <alignment vertical="center" wrapText="1"/>
      <protection locked="0"/>
    </xf>
    <xf numFmtId="4" fontId="66" fillId="9" borderId="1">
      <alignment vertical="center" wrapText="1"/>
      <protection locked="0"/>
    </xf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26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10" fillId="9" borderId="1"/>
    <xf numFmtId="0" fontId="10" fillId="9" borderId="1"/>
    <xf numFmtId="0" fontId="26" fillId="9" borderId="1"/>
    <xf numFmtId="0" fontId="10" fillId="9" borderId="1"/>
    <xf numFmtId="0" fontId="10" fillId="9" borderId="1"/>
    <xf numFmtId="0" fontId="10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6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4" fontId="66" fillId="9" borderId="1">
      <alignment vertical="center" wrapText="1"/>
      <protection locked="0"/>
    </xf>
    <xf numFmtId="4" fontId="66" fillId="9" borderId="1">
      <alignment vertical="center" wrapText="1"/>
      <protection locked="0"/>
    </xf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77" fillId="9" borderId="1"/>
    <xf numFmtId="0" fontId="10" fillId="9" borderId="1"/>
    <xf numFmtId="0" fontId="10" fillId="9" borderId="1"/>
    <xf numFmtId="0" fontId="53" fillId="9" borderId="1"/>
    <xf numFmtId="0" fontId="10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4" fontId="66" fillId="9" borderId="1">
      <alignment vertical="center" wrapText="1"/>
      <protection locked="0"/>
    </xf>
    <xf numFmtId="4" fontId="66" fillId="9" borderId="1">
      <alignment vertical="center" wrapText="1"/>
      <protection locked="0"/>
    </xf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78" fillId="9" borderId="1"/>
    <xf numFmtId="0" fontId="10" fillId="9" borderId="1"/>
    <xf numFmtId="4" fontId="66" fillId="9" borderId="1">
      <alignment vertical="center" wrapText="1"/>
      <protection locked="0"/>
    </xf>
    <xf numFmtId="4" fontId="66" fillId="9" borderId="1">
      <alignment vertical="center" wrapText="1"/>
      <protection locked="0"/>
    </xf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10" fillId="9" borderId="1"/>
    <xf numFmtId="0" fontId="10" fillId="9" borderId="1"/>
    <xf numFmtId="0" fontId="10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10" fillId="9" borderId="1"/>
    <xf numFmtId="0" fontId="10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" fillId="9" borderId="1"/>
    <xf numFmtId="0" fontId="51" fillId="60" borderId="78" applyNumberFormat="0" applyAlignment="0" applyProtection="0"/>
    <xf numFmtId="0" fontId="78" fillId="27" borderId="72" applyNumberFormat="0" applyFont="0" applyAlignment="0" applyProtection="0"/>
    <xf numFmtId="0" fontId="5" fillId="105" borderId="78" applyNumberFormat="0" applyFont="0" applyAlignment="0" applyProtection="0"/>
    <xf numFmtId="0" fontId="78" fillId="27" borderId="72" applyNumberFormat="0" applyFont="0" applyAlignment="0" applyProtection="0"/>
    <xf numFmtId="0" fontId="5" fillId="105" borderId="78" applyNumberFormat="0" applyFont="0" applyAlignment="0" applyProtection="0"/>
    <xf numFmtId="0" fontId="78" fillId="27" borderId="72" applyNumberFormat="0" applyFont="0" applyAlignment="0" applyProtection="0"/>
    <xf numFmtId="0" fontId="5" fillId="105" borderId="78" applyNumberFormat="0" applyFont="0" applyAlignment="0" applyProtection="0"/>
    <xf numFmtId="0" fontId="78" fillId="27" borderId="72" applyNumberFormat="0" applyFont="0" applyAlignment="0" applyProtection="0"/>
    <xf numFmtId="0" fontId="5" fillId="105" borderId="78" applyNumberFormat="0" applyFont="0" applyAlignment="0" applyProtection="0"/>
    <xf numFmtId="0" fontId="78" fillId="27" borderId="72" applyNumberFormat="0" applyFont="0" applyAlignment="0" applyProtection="0"/>
    <xf numFmtId="0" fontId="5" fillId="105" borderId="78" applyNumberFormat="0" applyFont="0" applyAlignment="0" applyProtection="0"/>
    <xf numFmtId="0" fontId="78" fillId="27" borderId="72" applyNumberFormat="0" applyFont="0" applyAlignment="0" applyProtection="0"/>
    <xf numFmtId="0" fontId="5" fillId="105" borderId="78" applyNumberFormat="0" applyFont="0" applyAlignment="0" applyProtection="0"/>
    <xf numFmtId="0" fontId="78" fillId="27" borderId="72" applyNumberFormat="0" applyFont="0" applyAlignment="0" applyProtection="0"/>
    <xf numFmtId="0" fontId="5" fillId="105" borderId="78" applyNumberFormat="0" applyFont="0" applyAlignment="0" applyProtection="0"/>
    <xf numFmtId="0" fontId="78" fillId="27" borderId="72" applyNumberFormat="0" applyFont="0" applyAlignment="0" applyProtection="0"/>
    <xf numFmtId="0" fontId="5" fillId="105" borderId="78" applyNumberFormat="0" applyFont="0" applyAlignment="0" applyProtection="0"/>
    <xf numFmtId="0" fontId="78" fillId="27" borderId="72" applyNumberFormat="0" applyFont="0" applyAlignment="0" applyProtection="0"/>
    <xf numFmtId="0" fontId="78" fillId="27" borderId="72" applyNumberFormat="0" applyFont="0" applyAlignment="0" applyProtection="0"/>
    <xf numFmtId="0" fontId="5" fillId="60" borderId="78" applyNumberForma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" fillId="105" borderId="78" applyNumberFormat="0" applyFont="0" applyAlignment="0" applyProtection="0"/>
    <xf numFmtId="0" fontId="78" fillId="27" borderId="72" applyNumberFormat="0" applyFont="0" applyAlignment="0" applyProtection="0"/>
    <xf numFmtId="0" fontId="56" fillId="105" borderId="78" applyNumberFormat="0" applyFont="0" applyAlignment="0" applyProtection="0"/>
    <xf numFmtId="0" fontId="56" fillId="27" borderId="72" applyNumberFormat="0" applyFont="0" applyAlignment="0" applyProtection="0"/>
    <xf numFmtId="0" fontId="56" fillId="27" borderId="72" applyNumberFormat="0" applyFont="0" applyAlignment="0" applyProtection="0"/>
    <xf numFmtId="0" fontId="56" fillId="105" borderId="78" applyNumberFormat="0" applyFont="0" applyAlignment="0" applyProtection="0"/>
    <xf numFmtId="0" fontId="56" fillId="27" borderId="72" applyNumberFormat="0" applyFont="0" applyAlignment="0" applyProtection="0"/>
    <xf numFmtId="0" fontId="56" fillId="27" borderId="72" applyNumberFormat="0" applyFont="0" applyAlignment="0" applyProtection="0"/>
    <xf numFmtId="0" fontId="10" fillId="27" borderId="72" applyNumberFormat="0" applyFont="0" applyAlignment="0" applyProtection="0"/>
    <xf numFmtId="0" fontId="56" fillId="27" borderId="72" applyNumberFormat="0" applyFont="0" applyAlignment="0" applyProtection="0"/>
    <xf numFmtId="0" fontId="56" fillId="27" borderId="72" applyNumberFormat="0" applyFont="0" applyAlignment="0" applyProtection="0"/>
    <xf numFmtId="0" fontId="10" fillId="27" borderId="72" applyNumberFormat="0" applyFont="0" applyAlignment="0" applyProtection="0"/>
    <xf numFmtId="0" fontId="56" fillId="27" borderId="72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78" fillId="27" borderId="72" applyNumberFormat="0" applyFont="0" applyAlignment="0" applyProtection="0"/>
    <xf numFmtId="0" fontId="78" fillId="27" borderId="72" applyNumberFormat="0" applyFont="0" applyAlignment="0" applyProtection="0"/>
    <xf numFmtId="0" fontId="78" fillId="27" borderId="72" applyNumberFormat="0" applyFont="0" applyAlignment="0" applyProtection="0"/>
    <xf numFmtId="0" fontId="56" fillId="27" borderId="72" applyNumberFormat="0" applyFont="0" applyAlignment="0" applyProtection="0"/>
    <xf numFmtId="0" fontId="56" fillId="27" borderId="72" applyNumberFormat="0" applyFont="0" applyAlignment="0" applyProtection="0"/>
    <xf numFmtId="0" fontId="56" fillId="27" borderId="72" applyNumberFormat="0" applyFont="0" applyAlignment="0" applyProtection="0"/>
    <xf numFmtId="0" fontId="56" fillId="27" borderId="72" applyNumberFormat="0" applyFont="0" applyAlignment="0" applyProtection="0"/>
    <xf numFmtId="0" fontId="56" fillId="27" borderId="72" applyNumberFormat="0" applyFont="0" applyAlignment="0" applyProtection="0"/>
    <xf numFmtId="0" fontId="5" fillId="60" borderId="78" applyNumberFormat="0" applyAlignment="0" applyProtection="0"/>
    <xf numFmtId="0" fontId="5" fillId="105" borderId="78" applyNumberFormat="0" applyFont="0" applyAlignment="0" applyProtection="0"/>
    <xf numFmtId="0" fontId="56" fillId="27" borderId="72" applyNumberFormat="0" applyFont="0" applyAlignment="0" applyProtection="0"/>
    <xf numFmtId="0" fontId="56" fillId="27" borderId="72" applyNumberFormat="0" applyFont="0" applyAlignment="0" applyProtection="0"/>
    <xf numFmtId="0" fontId="5" fillId="105" borderId="78" applyNumberFormat="0" applyFont="0" applyAlignment="0" applyProtection="0"/>
    <xf numFmtId="0" fontId="56" fillId="27" borderId="72" applyNumberFormat="0" applyFont="0" applyAlignment="0" applyProtection="0"/>
    <xf numFmtId="0" fontId="56" fillId="27" borderId="72" applyNumberFormat="0" applyFont="0" applyAlignment="0" applyProtection="0"/>
    <xf numFmtId="0" fontId="10" fillId="27" borderId="72" applyNumberFormat="0" applyFont="0" applyAlignment="0" applyProtection="0"/>
    <xf numFmtId="0" fontId="78" fillId="27" borderId="72" applyNumberFormat="0" applyFont="0" applyAlignment="0" applyProtection="0"/>
    <xf numFmtId="0" fontId="56" fillId="27" borderId="72" applyNumberFormat="0" applyFont="0" applyAlignment="0" applyProtection="0"/>
    <xf numFmtId="0" fontId="56" fillId="27" borderId="72" applyNumberFormat="0" applyFont="0" applyAlignment="0" applyProtection="0"/>
    <xf numFmtId="0" fontId="10" fillId="27" borderId="72" applyNumberFormat="0" applyFont="0" applyAlignment="0" applyProtection="0"/>
    <xf numFmtId="0" fontId="56" fillId="27" borderId="72" applyNumberFormat="0" applyFont="0" applyAlignment="0" applyProtection="0"/>
    <xf numFmtId="0" fontId="5" fillId="60" borderId="78" applyNumberFormat="0" applyAlignment="0" applyProtection="0"/>
    <xf numFmtId="0" fontId="5" fillId="105" borderId="78" applyNumberFormat="0" applyFont="0" applyAlignment="0" applyProtection="0"/>
    <xf numFmtId="0" fontId="56" fillId="27" borderId="72" applyNumberFormat="0" applyFont="0" applyAlignment="0" applyProtection="0"/>
    <xf numFmtId="0" fontId="56" fillId="27" borderId="72" applyNumberFormat="0" applyFont="0" applyAlignment="0" applyProtection="0"/>
    <xf numFmtId="0" fontId="5" fillId="105" borderId="78" applyNumberFormat="0" applyFont="0" applyAlignment="0" applyProtection="0"/>
    <xf numFmtId="0" fontId="56" fillId="27" borderId="72" applyNumberFormat="0" applyFont="0" applyAlignment="0" applyProtection="0"/>
    <xf numFmtId="0" fontId="56" fillId="27" borderId="72" applyNumberFormat="0" applyFont="0" applyAlignment="0" applyProtection="0"/>
    <xf numFmtId="0" fontId="10" fillId="27" borderId="72" applyNumberFormat="0" applyFont="0" applyAlignment="0" applyProtection="0"/>
    <xf numFmtId="0" fontId="78" fillId="27" borderId="72" applyNumberFormat="0" applyFont="0" applyAlignment="0" applyProtection="0"/>
    <xf numFmtId="0" fontId="56" fillId="27" borderId="72" applyNumberFormat="0" applyFont="0" applyAlignment="0" applyProtection="0"/>
    <xf numFmtId="0" fontId="56" fillId="27" borderId="72" applyNumberFormat="0" applyFont="0" applyAlignment="0" applyProtection="0"/>
    <xf numFmtId="0" fontId="10" fillId="27" borderId="72" applyNumberFormat="0" applyFont="0" applyAlignment="0" applyProtection="0"/>
    <xf numFmtId="0" fontId="56" fillId="27" borderId="72" applyNumberFormat="0" applyFont="0" applyAlignment="0" applyProtection="0"/>
    <xf numFmtId="0" fontId="5" fillId="60" borderId="78" applyNumberFormat="0" applyAlignment="0" applyProtection="0"/>
    <xf numFmtId="0" fontId="5" fillId="105" borderId="78" applyNumberFormat="0" applyFont="0" applyAlignment="0" applyProtection="0"/>
    <xf numFmtId="0" fontId="5" fillId="60" borderId="78" applyNumberFormat="0" applyAlignment="0" applyProtection="0"/>
    <xf numFmtId="0" fontId="5" fillId="105" borderId="78" applyNumberFormat="0" applyFont="0" applyAlignment="0" applyProtection="0"/>
    <xf numFmtId="0" fontId="5" fillId="60" borderId="78" applyNumberFormat="0" applyAlignment="0" applyProtection="0"/>
    <xf numFmtId="0" fontId="5" fillId="105" borderId="78" applyNumberFormat="0" applyFont="0" applyAlignment="0" applyProtection="0"/>
    <xf numFmtId="0" fontId="10" fillId="27" borderId="72" applyNumberFormat="0" applyFont="0" applyAlignment="0" applyProtection="0"/>
    <xf numFmtId="0" fontId="5" fillId="105" borderId="78" applyNumberFormat="0" applyFont="0" applyAlignment="0" applyProtection="0"/>
    <xf numFmtId="0" fontId="78" fillId="27" borderId="72" applyNumberFormat="0" applyFont="0" applyAlignment="0" applyProtection="0"/>
    <xf numFmtId="0" fontId="5" fillId="105" borderId="78" applyNumberFormat="0" applyFont="0" applyAlignment="0" applyProtection="0"/>
    <xf numFmtId="0" fontId="51" fillId="106" borderId="1" applyNumberFormat="0" applyBorder="0" applyAlignment="0" applyProtection="0"/>
    <xf numFmtId="0" fontId="51" fillId="106" borderId="1" applyNumberFormat="0" applyBorder="0" applyAlignment="0" applyProtection="0"/>
    <xf numFmtId="9" fontId="5" fillId="9" borderId="1" applyFont="0" applyFill="0" applyBorder="0" applyAlignment="0" applyProtection="0"/>
    <xf numFmtId="0" fontId="51" fillId="9" borderId="1" applyNumberFormat="0" applyBorder="0" applyAlignment="0"/>
    <xf numFmtId="0" fontId="51" fillId="9" borderId="1" applyNumberFormat="0" applyBorder="0" applyAlignment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1" fillId="9" borderId="1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6" fillId="9" borderId="1" applyFont="0" applyFill="0" applyBorder="0" applyAlignment="0" applyProtection="0"/>
    <xf numFmtId="9" fontId="56" fillId="9" borderId="1" applyFont="0" applyFill="0" applyBorder="0" applyAlignment="0" applyProtection="0"/>
    <xf numFmtId="9" fontId="56" fillId="9" borderId="1" applyFont="0" applyFill="0" applyBorder="0" applyAlignment="0" applyProtection="0"/>
    <xf numFmtId="9" fontId="56" fillId="9" borderId="1" applyFont="0" applyFill="0" applyBorder="0" applyAlignment="0" applyProtection="0"/>
    <xf numFmtId="9" fontId="26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6" fillId="9" borderId="1" applyFont="0" applyFill="0" applyBorder="0" applyAlignment="0" applyProtection="0"/>
    <xf numFmtId="9" fontId="56" fillId="9" borderId="1" applyFont="0" applyFill="0" applyBorder="0" applyAlignment="0" applyProtection="0"/>
    <xf numFmtId="9" fontId="56" fillId="9" borderId="1" applyFont="0" applyFill="0" applyBorder="0" applyAlignment="0" applyProtection="0"/>
    <xf numFmtId="9" fontId="56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6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6" fillId="9" borderId="1" applyFont="0" applyFill="0" applyBorder="0" applyAlignment="0" applyProtection="0"/>
    <xf numFmtId="9" fontId="56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6" fillId="9" borderId="1" applyFont="0" applyFill="0" applyBorder="0" applyAlignment="0" applyProtection="0"/>
    <xf numFmtId="9" fontId="56" fillId="9" borderId="1" applyFont="0" applyFill="0" applyBorder="0" applyAlignment="0" applyProtection="0"/>
    <xf numFmtId="9" fontId="56" fillId="9" borderId="1" applyFont="0" applyFill="0" applyBorder="0" applyAlignment="0" applyProtection="0"/>
    <xf numFmtId="9" fontId="10" fillId="9" borderId="1" applyFont="0" applyFill="0" applyBorder="0" applyAlignment="0" applyProtection="0"/>
    <xf numFmtId="9" fontId="56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9" fontId="5" fillId="9" borderId="1" applyFont="0" applyFill="0" applyBorder="0" applyAlignment="0" applyProtection="0"/>
    <xf numFmtId="0" fontId="79" fillId="9" borderId="1"/>
    <xf numFmtId="174" fontId="79" fillId="9" borderId="1"/>
    <xf numFmtId="0" fontId="80" fillId="54" borderId="7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0" fontId="80" fillId="62" borderId="79" applyNumberFormat="0" applyAlignment="0" applyProtection="0"/>
    <xf numFmtId="0" fontId="80" fillId="89" borderId="79" applyNumberFormat="0" applyAlignment="0" applyProtection="0"/>
    <xf numFmtId="0" fontId="80" fillId="62" borderId="79" applyNumberFormat="0" applyAlignment="0" applyProtection="0"/>
    <xf numFmtId="0" fontId="80" fillId="89" borderId="79" applyNumberFormat="0" applyAlignment="0" applyProtection="0"/>
    <xf numFmtId="0" fontId="80" fillId="62" borderId="79" applyNumberFormat="0" applyAlignment="0" applyProtection="0"/>
    <xf numFmtId="0" fontId="80" fillId="89" borderId="79" applyNumberFormat="0" applyAlignment="0" applyProtection="0"/>
    <xf numFmtId="0" fontId="80" fillId="62" borderId="79" applyNumberFormat="0" applyAlignment="0" applyProtection="0"/>
    <xf numFmtId="0" fontId="80" fillId="89" borderId="79" applyNumberFormat="0" applyAlignment="0" applyProtection="0"/>
    <xf numFmtId="0" fontId="80" fillId="62" borderId="79" applyNumberFormat="0" applyAlignment="0" applyProtection="0"/>
    <xf numFmtId="0" fontId="80" fillId="89" borderId="79" applyNumberFormat="0" applyAlignment="0" applyProtection="0"/>
    <xf numFmtId="0" fontId="80" fillId="62" borderId="79" applyNumberFormat="0" applyAlignment="0" applyProtection="0"/>
    <xf numFmtId="0" fontId="80" fillId="89" borderId="79" applyNumberFormat="0" applyAlignment="0" applyProtection="0"/>
    <xf numFmtId="0" fontId="42" fillId="25" borderId="6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6" fillId="9" borderId="1" applyFont="0" applyFill="0" applyBorder="0" applyAlignment="0" applyProtection="0"/>
    <xf numFmtId="167" fontId="51" fillId="9" borderId="1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175" fontId="5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0" fontId="5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52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167" fontId="51" fillId="9" borderId="1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2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2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2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2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81" fillId="9" borderId="1" applyFont="0" applyFill="0" applyBorder="0" applyAlignment="0" applyProtection="0"/>
    <xf numFmtId="43" fontId="81" fillId="9" borderId="1" applyFont="0" applyFill="0" applyBorder="0" applyAlignment="0" applyProtection="0"/>
    <xf numFmtId="43" fontId="49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" fontId="66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46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64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47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2" fillId="9" borderId="1" applyNumberFormat="0" applyFill="0" applyBorder="0" applyAlignment="0" applyProtection="0"/>
    <xf numFmtId="0" fontId="83" fillId="9" borderId="80" applyNumberFormat="0" applyFill="0" applyAlignment="0" applyProtection="0"/>
    <xf numFmtId="0" fontId="83" fillId="9" borderId="81" applyNumberFormat="0" applyFill="0" applyAlignment="0" applyProtection="0"/>
    <xf numFmtId="0" fontId="84" fillId="9" borderId="82" applyNumberFormat="0" applyFill="0" applyAlignment="0" applyProtection="0"/>
    <xf numFmtId="0" fontId="83" fillId="9" borderId="81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5" fillId="9" borderId="1" applyNumberFormat="0" applyFill="0" applyBorder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84" fillId="9" borderId="82" applyNumberFormat="0" applyFill="0" applyAlignment="0" applyProtection="0"/>
    <xf numFmtId="0" fontId="36" fillId="9" borderId="65" applyNumberFormat="0" applyFill="0" applyAlignment="0" applyProtection="0"/>
    <xf numFmtId="0" fontId="84" fillId="9" borderId="82" applyNumberFormat="0" applyFill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54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7" fillId="9" borderId="83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37" fillId="9" borderId="66" applyNumberFormat="0" applyFill="0" applyAlignment="0" applyProtection="0"/>
    <xf numFmtId="0" fontId="88" fillId="9" borderId="84" applyNumberFormat="0" applyFill="0" applyAlignment="0" applyProtection="0"/>
    <xf numFmtId="0" fontId="88" fillId="9" borderId="84" applyNumberFormat="0" applyFill="0" applyAlignment="0" applyProtection="0"/>
    <xf numFmtId="0" fontId="86" fillId="9" borderId="1" applyNumberFormat="0" applyFill="0" applyBorder="0" applyAlignment="0" applyProtection="0"/>
    <xf numFmtId="0" fontId="89" fillId="9" borderId="85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38" fillId="9" borderId="67" applyNumberFormat="0" applyFill="0" applyAlignment="0" applyProtection="0"/>
    <xf numFmtId="0" fontId="90" fillId="9" borderId="86" applyNumberFormat="0" applyFill="0" applyAlignment="0" applyProtection="0"/>
    <xf numFmtId="0" fontId="90" fillId="9" borderId="86" applyNumberFormat="0" applyFill="0" applyAlignment="0" applyProtection="0"/>
    <xf numFmtId="0" fontId="89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38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90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86" fillId="9" borderId="1" applyNumberFormat="0" applyFill="0" applyBorder="0" applyAlignment="0" applyProtection="0"/>
    <xf numFmtId="0" fontId="91" fillId="9" borderId="87" applyNumberFormat="0" applyFill="0" applyAlignment="0" applyProtection="0"/>
    <xf numFmtId="0" fontId="66" fillId="9" borderId="88" applyNumberFormat="0" applyFont="0" applyFill="0" applyAlignment="0" applyProtection="0"/>
    <xf numFmtId="0" fontId="66" fillId="9" borderId="88" applyNumberFormat="0" applyFont="0" applyFill="0" applyAlignment="0" applyProtection="0"/>
    <xf numFmtId="0" fontId="66" fillId="9" borderId="88" applyNumberFormat="0" applyFont="0" applyFill="0" applyAlignment="0" applyProtection="0"/>
    <xf numFmtId="0" fontId="66" fillId="9" borderId="88" applyNumberFormat="0" applyFont="0" applyFill="0" applyAlignment="0" applyProtection="0"/>
    <xf numFmtId="0" fontId="66" fillId="9" borderId="88" applyNumberFormat="0" applyFont="0" applyFill="0" applyAlignment="0" applyProtection="0"/>
    <xf numFmtId="0" fontId="66" fillId="9" borderId="88" applyNumberFormat="0" applyFont="0" applyFill="0" applyAlignment="0" applyProtection="0"/>
    <xf numFmtId="0" fontId="66" fillId="9" borderId="88" applyNumberFormat="0" applyFont="0" applyFill="0" applyAlignment="0" applyProtection="0"/>
    <xf numFmtId="0" fontId="66" fillId="9" borderId="88" applyNumberFormat="0" applyFon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66" fillId="9" borderId="88" applyNumberFormat="0" applyFon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66" fillId="9" borderId="88" applyNumberFormat="0" applyFont="0" applyFill="0" applyAlignment="0" applyProtection="0"/>
    <xf numFmtId="0" fontId="91" fillId="9" borderId="89" applyNumberFormat="0" applyFill="0" applyAlignment="0" applyProtection="0"/>
    <xf numFmtId="0" fontId="66" fillId="9" borderId="88" applyNumberFormat="0" applyFont="0" applyFill="0" applyAlignment="0" applyProtection="0"/>
    <xf numFmtId="0" fontId="91" fillId="9" borderId="89" applyNumberFormat="0" applyFill="0" applyAlignment="0" applyProtection="0"/>
    <xf numFmtId="0" fontId="66" fillId="9" borderId="88" applyNumberFormat="0" applyFont="0" applyFill="0" applyAlignment="0" applyProtection="0"/>
    <xf numFmtId="0" fontId="91" fillId="9" borderId="89" applyNumberFormat="0" applyFill="0" applyAlignment="0" applyProtection="0"/>
    <xf numFmtId="0" fontId="66" fillId="9" borderId="88" applyNumberFormat="0" applyFont="0" applyFill="0" applyAlignment="0" applyProtection="0"/>
    <xf numFmtId="0" fontId="91" fillId="9" borderId="89" applyNumberFormat="0" applyFill="0" applyAlignment="0" applyProtection="0"/>
    <xf numFmtId="0" fontId="66" fillId="9" borderId="88" applyNumberFormat="0" applyFont="0" applyFill="0" applyAlignment="0" applyProtection="0"/>
    <xf numFmtId="0" fontId="7" fillId="9" borderId="73" applyNumberFormat="0" applyFill="0" applyAlignment="0" applyProtection="0"/>
    <xf numFmtId="0" fontId="66" fillId="9" borderId="88" applyNumberFormat="0" applyFont="0" applyFill="0" applyAlignment="0" applyProtection="0"/>
    <xf numFmtId="0" fontId="66" fillId="9" borderId="88" applyNumberFormat="0" applyFont="0" applyFill="0" applyAlignment="0" applyProtection="0"/>
    <xf numFmtId="43" fontId="5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56" fillId="9" borderId="1" applyFont="0" applyFill="0" applyBorder="0" applyAlignment="0" applyProtection="0"/>
    <xf numFmtId="3" fontId="66" fillId="9" borderId="1" applyFont="0" applyFill="0" applyBorder="0" applyAlignment="0" applyProtection="0"/>
    <xf numFmtId="0" fontId="61" fillId="54" borderId="74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2" fillId="62" borderId="74" applyNumberFormat="0" applyAlignment="0" applyProtection="0"/>
    <xf numFmtId="0" fontId="62" fillId="89" borderId="74" applyNumberFormat="0" applyAlignment="0" applyProtection="0"/>
    <xf numFmtId="0" fontId="62" fillId="62" borderId="74" applyNumberFormat="0" applyAlignment="0" applyProtection="0"/>
    <xf numFmtId="0" fontId="62" fillId="89" borderId="74" applyNumberFormat="0" applyAlignment="0" applyProtection="0"/>
    <xf numFmtId="0" fontId="62" fillId="62" borderId="74" applyNumberFormat="0" applyAlignment="0" applyProtection="0"/>
    <xf numFmtId="0" fontId="62" fillId="89" borderId="74" applyNumberFormat="0" applyAlignment="0" applyProtection="0"/>
    <xf numFmtId="0" fontId="62" fillId="62" borderId="74" applyNumberFormat="0" applyAlignment="0" applyProtection="0"/>
    <xf numFmtId="0" fontId="62" fillId="89" borderId="74" applyNumberFormat="0" applyAlignment="0" applyProtection="0"/>
    <xf numFmtId="0" fontId="62" fillId="62" borderId="74" applyNumberFormat="0" applyAlignment="0" applyProtection="0"/>
    <xf numFmtId="0" fontId="62" fillId="89" borderId="74" applyNumberFormat="0" applyAlignment="0" applyProtection="0"/>
    <xf numFmtId="0" fontId="62" fillId="62" borderId="74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2" fillId="89" borderId="74" applyNumberFormat="0" applyAlignment="0" applyProtection="0"/>
    <xf numFmtId="0" fontId="69" fillId="74" borderId="74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0" fontId="69" fillId="71" borderId="74" applyNumberFormat="0" applyAlignment="0" applyProtection="0"/>
    <xf numFmtId="0" fontId="69" fillId="70" borderId="74" applyNumberFormat="0" applyAlignment="0" applyProtection="0"/>
    <xf numFmtId="0" fontId="69" fillId="71" borderId="74" applyNumberFormat="0" applyAlignment="0" applyProtection="0"/>
    <xf numFmtId="0" fontId="69" fillId="70" borderId="74" applyNumberFormat="0" applyAlignment="0" applyProtection="0"/>
    <xf numFmtId="0" fontId="69" fillId="71" borderId="74" applyNumberFormat="0" applyAlignment="0" applyProtection="0"/>
    <xf numFmtId="0" fontId="69" fillId="70" borderId="74" applyNumberFormat="0" applyAlignment="0" applyProtection="0"/>
    <xf numFmtId="0" fontId="69" fillId="71" borderId="74" applyNumberFormat="0" applyAlignment="0" applyProtection="0"/>
    <xf numFmtId="0" fontId="69" fillId="70" borderId="74" applyNumberFormat="0" applyAlignment="0" applyProtection="0"/>
    <xf numFmtId="0" fontId="69" fillId="71" borderId="74" applyNumberFormat="0" applyAlignment="0" applyProtection="0"/>
    <xf numFmtId="0" fontId="69" fillId="70" borderId="74" applyNumberFormat="0" applyAlignment="0" applyProtection="0"/>
    <xf numFmtId="0" fontId="69" fillId="71" borderId="74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0" fontId="69" fillId="70" borderId="74" applyNumberFormat="0" applyAlignment="0" applyProtection="0"/>
    <xf numFmtId="0" fontId="51" fillId="60" borderId="78" applyNumberFormat="0" applyAlignment="0" applyProtection="0"/>
    <xf numFmtId="0" fontId="5" fillId="105" borderId="78" applyNumberFormat="0" applyFont="0" applyAlignment="0" applyProtection="0"/>
    <xf numFmtId="0" fontId="5" fillId="105" borderId="78" applyNumberFormat="0" applyFont="0" applyAlignment="0" applyProtection="0"/>
    <xf numFmtId="0" fontId="5" fillId="105" borderId="78" applyNumberFormat="0" applyFont="0" applyAlignment="0" applyProtection="0"/>
    <xf numFmtId="0" fontId="5" fillId="105" borderId="78" applyNumberFormat="0" applyFont="0" applyAlignment="0" applyProtection="0"/>
    <xf numFmtId="0" fontId="5" fillId="105" borderId="78" applyNumberFormat="0" applyFont="0" applyAlignment="0" applyProtection="0"/>
    <xf numFmtId="0" fontId="5" fillId="105" borderId="78" applyNumberFormat="0" applyFont="0" applyAlignment="0" applyProtection="0"/>
    <xf numFmtId="0" fontId="5" fillId="105" borderId="78" applyNumberFormat="0" applyFont="0" applyAlignment="0" applyProtection="0"/>
    <xf numFmtId="0" fontId="5" fillId="105" borderId="78" applyNumberFormat="0" applyFont="0" applyAlignment="0" applyProtection="0"/>
    <xf numFmtId="0" fontId="5" fillId="60" borderId="78" applyNumberForma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6" fillId="105" borderId="78" applyNumberFormat="0" applyFont="0" applyAlignment="0" applyProtection="0"/>
    <xf numFmtId="0" fontId="5" fillId="60" borderId="78" applyNumberFormat="0" applyAlignment="0" applyProtection="0"/>
    <xf numFmtId="0" fontId="5" fillId="105" borderId="78" applyNumberFormat="0" applyFont="0" applyAlignment="0" applyProtection="0"/>
    <xf numFmtId="0" fontId="5" fillId="105" borderId="78" applyNumberFormat="0" applyFont="0" applyAlignment="0" applyProtection="0"/>
    <xf numFmtId="0" fontId="5" fillId="60" borderId="78" applyNumberFormat="0" applyAlignment="0" applyProtection="0"/>
    <xf numFmtId="0" fontId="5" fillId="105" borderId="78" applyNumberFormat="0" applyFont="0" applyAlignment="0" applyProtection="0"/>
    <xf numFmtId="0" fontId="5" fillId="105" borderId="78" applyNumberFormat="0" applyFont="0" applyAlignment="0" applyProtection="0"/>
    <xf numFmtId="0" fontId="5" fillId="60" borderId="78" applyNumberFormat="0" applyAlignment="0" applyProtection="0"/>
    <xf numFmtId="0" fontId="5" fillId="105" borderId="78" applyNumberFormat="0" applyFont="0" applyAlignment="0" applyProtection="0"/>
    <xf numFmtId="0" fontId="5" fillId="60" borderId="78" applyNumberFormat="0" applyAlignment="0" applyProtection="0"/>
    <xf numFmtId="0" fontId="5" fillId="105" borderId="78" applyNumberFormat="0" applyFont="0" applyAlignment="0" applyProtection="0"/>
    <xf numFmtId="0" fontId="5" fillId="60" borderId="78" applyNumberFormat="0" applyAlignment="0" applyProtection="0"/>
    <xf numFmtId="0" fontId="5" fillId="105" borderId="78" applyNumberFormat="0" applyFont="0" applyAlignment="0" applyProtection="0"/>
    <xf numFmtId="0" fontId="5" fillId="105" borderId="78" applyNumberFormat="0" applyFont="0" applyAlignment="0" applyProtection="0"/>
    <xf numFmtId="0" fontId="5" fillId="105" borderId="78" applyNumberFormat="0" applyFont="0" applyAlignment="0" applyProtection="0"/>
    <xf numFmtId="0" fontId="80" fillId="54" borderId="7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0" fontId="80" fillId="62" borderId="79" applyNumberFormat="0" applyAlignment="0" applyProtection="0"/>
    <xf numFmtId="0" fontId="80" fillId="89" borderId="79" applyNumberFormat="0" applyAlignment="0" applyProtection="0"/>
    <xf numFmtId="0" fontId="80" fillId="62" borderId="79" applyNumberFormat="0" applyAlignment="0" applyProtection="0"/>
    <xf numFmtId="0" fontId="80" fillId="89" borderId="79" applyNumberFormat="0" applyAlignment="0" applyProtection="0"/>
    <xf numFmtId="0" fontId="80" fillId="62" borderId="79" applyNumberFormat="0" applyAlignment="0" applyProtection="0"/>
    <xf numFmtId="0" fontId="80" fillId="89" borderId="79" applyNumberFormat="0" applyAlignment="0" applyProtection="0"/>
    <xf numFmtId="0" fontId="80" fillId="62" borderId="79" applyNumberFormat="0" applyAlignment="0" applyProtection="0"/>
    <xf numFmtId="0" fontId="80" fillId="89" borderId="79" applyNumberFormat="0" applyAlignment="0" applyProtection="0"/>
    <xf numFmtId="0" fontId="80" fillId="62" borderId="79" applyNumberFormat="0" applyAlignment="0" applyProtection="0"/>
    <xf numFmtId="0" fontId="80" fillId="89" borderId="79" applyNumberFormat="0" applyAlignment="0" applyProtection="0"/>
    <xf numFmtId="0" fontId="80" fillId="62" borderId="7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0" fontId="80" fillId="89" borderId="79" applyNumberFormat="0" applyAlignment="0" applyProtection="0"/>
    <xf numFmtId="0" fontId="91" fillId="9" borderId="87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0" fontId="91" fillId="9" borderId="89" applyNumberFormat="0" applyFill="0" applyAlignment="0" applyProtection="0"/>
    <xf numFmtId="43" fontId="10" fillId="0" borderId="0" applyFont="0" applyFill="0" applyBorder="0" applyAlignment="0" applyProtection="0"/>
    <xf numFmtId="0" fontId="123" fillId="9" borderId="1"/>
    <xf numFmtId="177" fontId="51" fillId="9" borderId="1" applyFont="0" applyFill="0" applyBorder="0" applyAlignment="0" applyProtection="0"/>
    <xf numFmtId="0" fontId="10" fillId="9" borderId="1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43" fontId="5" fillId="9" borderId="1" applyFont="0" applyFill="0" applyBorder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80" fillId="54" borderId="137" applyNumberForma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" fillId="60" borderId="136" applyNumberFormat="0" applyAlignment="0" applyProtection="0"/>
    <xf numFmtId="0" fontId="5" fillId="105" borderId="136" applyNumberFormat="0" applyFont="0" applyAlignment="0" applyProtection="0"/>
    <xf numFmtId="0" fontId="5" fillId="60" borderId="136" applyNumberFormat="0" applyAlignment="0" applyProtection="0"/>
    <xf numFmtId="0" fontId="5" fillId="105" borderId="136" applyNumberFormat="0" applyFont="0" applyAlignment="0" applyProtection="0"/>
    <xf numFmtId="0" fontId="5" fillId="60" borderId="136" applyNumberFormat="0" applyAlignment="0" applyProtection="0"/>
    <xf numFmtId="0" fontId="5" fillId="105" borderId="136" applyNumberFormat="0" applyFon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62" borderId="127" applyNumberFormat="0" applyAlignment="0" applyProtection="0"/>
    <xf numFmtId="0" fontId="80" fillId="89" borderId="127" applyNumberFormat="0" applyAlignment="0" applyProtection="0"/>
    <xf numFmtId="0" fontId="80" fillId="62" borderId="127" applyNumberFormat="0" applyAlignment="0" applyProtection="0"/>
    <xf numFmtId="0" fontId="80" fillId="89" borderId="127" applyNumberFormat="0" applyAlignment="0" applyProtection="0"/>
    <xf numFmtId="0" fontId="80" fillId="62" borderId="127" applyNumberFormat="0" applyAlignment="0" applyProtection="0"/>
    <xf numFmtId="0" fontId="80" fillId="89" borderId="127" applyNumberFormat="0" applyAlignment="0" applyProtection="0"/>
    <xf numFmtId="0" fontId="80" fillId="62" borderId="127" applyNumberFormat="0" applyAlignment="0" applyProtection="0"/>
    <xf numFmtId="0" fontId="80" fillId="89" borderId="127" applyNumberFormat="0" applyAlignment="0" applyProtection="0"/>
    <xf numFmtId="0" fontId="80" fillId="62" borderId="127" applyNumberFormat="0" applyAlignment="0" applyProtection="0"/>
    <xf numFmtId="0" fontId="80" fillId="89" borderId="127" applyNumberFormat="0" applyAlignment="0" applyProtection="0"/>
    <xf numFmtId="0" fontId="80" fillId="62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54" borderId="127" applyNumberFormat="0" applyAlignment="0" applyProtection="0"/>
    <xf numFmtId="0" fontId="5" fillId="105" borderId="136" applyNumberFormat="0" applyFont="0" applyAlignment="0" applyProtection="0"/>
    <xf numFmtId="0" fontId="5" fillId="60" borderId="136" applyNumberForma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" fillId="60" borderId="136" applyNumberForma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" fillId="60" borderId="136" applyNumberForma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105" borderId="136" applyNumberFormat="0" applyFont="0" applyAlignment="0" applyProtection="0"/>
    <xf numFmtId="0" fontId="5" fillId="105" borderId="126" applyNumberFormat="0" applyFont="0" applyAlignment="0" applyProtection="0"/>
    <xf numFmtId="0" fontId="5" fillId="60" borderId="126" applyNumberFormat="0" applyAlignment="0" applyProtection="0"/>
    <xf numFmtId="0" fontId="5" fillId="105" borderId="126" applyNumberFormat="0" applyFont="0" applyAlignment="0" applyProtection="0"/>
    <xf numFmtId="0" fontId="5" fillId="60" borderId="126" applyNumberFormat="0" applyAlignment="0" applyProtection="0"/>
    <xf numFmtId="0" fontId="5" fillId="105" borderId="126" applyNumberFormat="0" applyFont="0" applyAlignment="0" applyProtection="0"/>
    <xf numFmtId="0" fontId="5" fillId="60" borderId="126" applyNumberForma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" fillId="105" borderId="126" applyNumberFormat="0" applyFont="0" applyAlignment="0" applyProtection="0"/>
    <xf numFmtId="0" fontId="5" fillId="105" borderId="136" applyNumberFormat="0" applyFont="0" applyAlignment="0" applyProtection="0"/>
    <xf numFmtId="0" fontId="5" fillId="105" borderId="126" applyNumberFormat="0" applyFont="0" applyAlignment="0" applyProtection="0"/>
    <xf numFmtId="0" fontId="5" fillId="60" borderId="126" applyNumberForma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1" fillId="60" borderId="136" applyNumberForma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60" borderId="126" applyNumberForma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" fillId="60" borderId="126" applyNumberForma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1" fillId="60" borderId="126" applyNumberFormat="0" applyAlignment="0" applyProtection="0"/>
    <xf numFmtId="0" fontId="61" fillId="54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2" fillId="62" borderId="130" applyNumberFormat="0" applyAlignment="0" applyProtection="0"/>
    <xf numFmtId="0" fontId="62" fillId="89" borderId="130" applyNumberFormat="0" applyAlignment="0" applyProtection="0"/>
    <xf numFmtId="0" fontId="62" fillId="62" borderId="130" applyNumberFormat="0" applyAlignment="0" applyProtection="0"/>
    <xf numFmtId="0" fontId="62" fillId="89" borderId="130" applyNumberFormat="0" applyAlignment="0" applyProtection="0"/>
    <xf numFmtId="0" fontId="62" fillId="62" borderId="130" applyNumberFormat="0" applyAlignment="0" applyProtection="0"/>
    <xf numFmtId="0" fontId="62" fillId="89" borderId="130" applyNumberFormat="0" applyAlignment="0" applyProtection="0"/>
    <xf numFmtId="0" fontId="62" fillId="62" borderId="130" applyNumberFormat="0" applyAlignment="0" applyProtection="0"/>
    <xf numFmtId="0" fontId="62" fillId="89" borderId="130" applyNumberFormat="0" applyAlignment="0" applyProtection="0"/>
    <xf numFmtId="0" fontId="62" fillId="62" borderId="130" applyNumberFormat="0" applyAlignment="0" applyProtection="0"/>
    <xf numFmtId="0" fontId="62" fillId="89" borderId="130" applyNumberFormat="0" applyAlignment="0" applyProtection="0"/>
    <xf numFmtId="0" fontId="62" fillId="62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9" fillId="74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9" fillId="71" borderId="130" applyNumberFormat="0" applyAlignment="0" applyProtection="0"/>
    <xf numFmtId="0" fontId="69" fillId="71" borderId="130" applyNumberFormat="0" applyAlignment="0" applyProtection="0"/>
    <xf numFmtId="0" fontId="69" fillId="70" borderId="130" applyNumberFormat="0" applyAlignment="0" applyProtection="0"/>
    <xf numFmtId="0" fontId="69" fillId="71" borderId="130" applyNumberFormat="0" applyAlignment="0" applyProtection="0"/>
    <xf numFmtId="0" fontId="69" fillId="70" borderId="130" applyNumberFormat="0" applyAlignment="0" applyProtection="0"/>
    <xf numFmtId="0" fontId="69" fillId="71" borderId="130" applyNumberFormat="0" applyAlignment="0" applyProtection="0"/>
    <xf numFmtId="0" fontId="69" fillId="70" borderId="130" applyNumberFormat="0" applyAlignment="0" applyProtection="0"/>
    <xf numFmtId="0" fontId="69" fillId="71" borderId="130" applyNumberFormat="0" applyAlignment="0" applyProtection="0"/>
    <xf numFmtId="0" fontId="69" fillId="70" borderId="130" applyNumberFormat="0" applyAlignment="0" applyProtection="0"/>
    <xf numFmtId="0" fontId="69" fillId="71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1" fillId="54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2" fillId="62" borderId="120" applyNumberFormat="0" applyAlignment="0" applyProtection="0"/>
    <xf numFmtId="0" fontId="62" fillId="89" borderId="120" applyNumberFormat="0" applyAlignment="0" applyProtection="0"/>
    <xf numFmtId="0" fontId="62" fillId="62" borderId="120" applyNumberFormat="0" applyAlignment="0" applyProtection="0"/>
    <xf numFmtId="0" fontId="62" fillId="89" borderId="120" applyNumberFormat="0" applyAlignment="0" applyProtection="0"/>
    <xf numFmtId="0" fontId="62" fillId="62" borderId="120" applyNumberFormat="0" applyAlignment="0" applyProtection="0"/>
    <xf numFmtId="0" fontId="62" fillId="89" borderId="120" applyNumberFormat="0" applyAlignment="0" applyProtection="0"/>
    <xf numFmtId="0" fontId="62" fillId="62" borderId="120" applyNumberFormat="0" applyAlignment="0" applyProtection="0"/>
    <xf numFmtId="0" fontId="62" fillId="89" borderId="120" applyNumberFormat="0" applyAlignment="0" applyProtection="0"/>
    <xf numFmtId="0" fontId="62" fillId="62" borderId="120" applyNumberFormat="0" applyAlignment="0" applyProtection="0"/>
    <xf numFmtId="0" fontId="62" fillId="89" borderId="120" applyNumberFormat="0" applyAlignment="0" applyProtection="0"/>
    <xf numFmtId="0" fontId="62" fillId="62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1" borderId="125" applyNumberFormat="0" applyAlignment="0" applyProtection="0"/>
    <xf numFmtId="43" fontId="5" fillId="9" borderId="1" applyFont="0" applyFill="0" applyBorder="0" applyAlignment="0" applyProtection="0"/>
    <xf numFmtId="0" fontId="69" fillId="70" borderId="125" applyNumberFormat="0" applyAlignment="0" applyProtection="0"/>
    <xf numFmtId="0" fontId="69" fillId="71" borderId="125" applyNumberFormat="0" applyAlignment="0" applyProtection="0"/>
    <xf numFmtId="0" fontId="69" fillId="70" borderId="125" applyNumberFormat="0" applyAlignment="0" applyProtection="0"/>
    <xf numFmtId="0" fontId="69" fillId="71" borderId="125" applyNumberFormat="0" applyAlignment="0" applyProtection="0"/>
    <xf numFmtId="0" fontId="69" fillId="70" borderId="125" applyNumberFormat="0" applyAlignment="0" applyProtection="0"/>
    <xf numFmtId="0" fontId="69" fillId="71" borderId="125" applyNumberFormat="0" applyAlignment="0" applyProtection="0"/>
    <xf numFmtId="0" fontId="69" fillId="70" borderId="125" applyNumberFormat="0" applyAlignment="0" applyProtection="0"/>
    <xf numFmtId="0" fontId="69" fillId="71" borderId="125" applyNumberFormat="0" applyAlignment="0" applyProtection="0"/>
    <xf numFmtId="0" fontId="69" fillId="70" borderId="125" applyNumberFormat="0" applyAlignment="0" applyProtection="0"/>
    <xf numFmtId="0" fontId="69" fillId="71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4" borderId="12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9" fillId="71" borderId="135" applyNumberFormat="0" applyAlignment="0" applyProtection="0"/>
    <xf numFmtId="0" fontId="69" fillId="70" borderId="135" applyNumberFormat="0" applyAlignment="0" applyProtection="0"/>
    <xf numFmtId="0" fontId="69" fillId="71" borderId="135" applyNumberFormat="0" applyAlignment="0" applyProtection="0"/>
    <xf numFmtId="0" fontId="69" fillId="71" borderId="135" applyNumberFormat="0" applyAlignment="0" applyProtection="0"/>
    <xf numFmtId="0" fontId="69" fillId="70" borderId="135" applyNumberFormat="0" applyAlignment="0" applyProtection="0"/>
    <xf numFmtId="0" fontId="69" fillId="71" borderId="135" applyNumberFormat="0" applyAlignment="0" applyProtection="0"/>
    <xf numFmtId="0" fontId="69" fillId="70" borderId="135" applyNumberFormat="0" applyAlignment="0" applyProtection="0"/>
    <xf numFmtId="0" fontId="69" fillId="71" borderId="135" applyNumberFormat="0" applyAlignment="0" applyProtection="0"/>
    <xf numFmtId="0" fontId="69" fillId="70" borderId="135" applyNumberFormat="0" applyAlignment="0" applyProtection="0"/>
    <xf numFmtId="0" fontId="69" fillId="71" borderId="13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9" fillId="74" borderId="135" applyNumberFormat="0" applyAlignment="0" applyProtection="0"/>
    <xf numFmtId="0" fontId="69" fillId="74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69" fillId="71" borderId="120" applyNumberFormat="0" applyAlignment="0" applyProtection="0"/>
    <xf numFmtId="0" fontId="69" fillId="70" borderId="120" applyNumberFormat="0" applyAlignment="0" applyProtection="0"/>
    <xf numFmtId="0" fontId="69" fillId="71" borderId="120" applyNumberFormat="0" applyAlignment="0" applyProtection="0"/>
    <xf numFmtId="0" fontId="69" fillId="70" borderId="120" applyNumberFormat="0" applyAlignment="0" applyProtection="0"/>
    <xf numFmtId="0" fontId="69" fillId="71" borderId="120" applyNumberFormat="0" applyAlignment="0" applyProtection="0"/>
    <xf numFmtId="0" fontId="69" fillId="70" borderId="120" applyNumberFormat="0" applyAlignment="0" applyProtection="0"/>
    <xf numFmtId="0" fontId="69" fillId="71" borderId="120" applyNumberFormat="0" applyAlignment="0" applyProtection="0"/>
    <xf numFmtId="0" fontId="69" fillId="70" borderId="120" applyNumberFormat="0" applyAlignment="0" applyProtection="0"/>
    <xf numFmtId="0" fontId="69" fillId="71" borderId="120" applyNumberFormat="0" applyAlignment="0" applyProtection="0"/>
    <xf numFmtId="0" fontId="69" fillId="70" borderId="120" applyNumberFormat="0" applyAlignment="0" applyProtection="0"/>
    <xf numFmtId="0" fontId="69" fillId="71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44" fontId="5" fillId="9" borderId="1" applyFont="0" applyFill="0" applyBorder="0" applyAlignment="0" applyProtection="0"/>
    <xf numFmtId="44" fontId="5" fillId="9" borderId="1" applyFont="0" applyFill="0" applyBorder="0" applyAlignment="0" applyProtection="0"/>
    <xf numFmtId="44" fontId="5" fillId="9" borderId="1" applyFont="0" applyFill="0" applyBorder="0" applyAlignment="0" applyProtection="0"/>
    <xf numFmtId="44" fontId="5" fillId="9" borderId="1" applyFont="0" applyFill="0" applyBorder="0" applyAlignment="0" applyProtection="0"/>
    <xf numFmtId="44" fontId="5" fillId="9" borderId="1" applyFont="0" applyFill="0" applyBorder="0" applyAlignment="0" applyProtection="0"/>
    <xf numFmtId="44" fontId="5" fillId="9" borderId="1" applyFont="0" applyFill="0" applyBorder="0" applyAlignment="0" applyProtection="0"/>
    <xf numFmtId="44" fontId="5" fillId="9" borderId="1" applyFont="0" applyFill="0" applyBorder="0" applyAlignment="0" applyProtection="0"/>
    <xf numFmtId="44" fontId="5" fillId="9" borderId="1" applyFont="0" applyFill="0" applyBorder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2" fillId="62" borderId="125" applyNumberFormat="0" applyAlignment="0" applyProtection="0"/>
    <xf numFmtId="0" fontId="62" fillId="89" borderId="125" applyNumberFormat="0" applyAlignment="0" applyProtection="0"/>
    <xf numFmtId="0" fontId="62" fillId="62" borderId="125" applyNumberFormat="0" applyAlignment="0" applyProtection="0"/>
    <xf numFmtId="0" fontId="62" fillId="89" borderId="125" applyNumberFormat="0" applyAlignment="0" applyProtection="0"/>
    <xf numFmtId="0" fontId="62" fillId="62" borderId="125" applyNumberFormat="0" applyAlignment="0" applyProtection="0"/>
    <xf numFmtId="0" fontId="62" fillId="89" borderId="125" applyNumberFormat="0" applyAlignment="0" applyProtection="0"/>
    <xf numFmtId="0" fontId="62" fillId="62" borderId="125" applyNumberFormat="0" applyAlignment="0" applyProtection="0"/>
    <xf numFmtId="0" fontId="62" fillId="89" borderId="125" applyNumberFormat="0" applyAlignment="0" applyProtection="0"/>
    <xf numFmtId="0" fontId="62" fillId="62" borderId="125" applyNumberFormat="0" applyAlignment="0" applyProtection="0"/>
    <xf numFmtId="0" fontId="62" fillId="89" borderId="125" applyNumberFormat="0" applyAlignment="0" applyProtection="0"/>
    <xf numFmtId="0" fontId="62" fillId="62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1" fillId="54" borderId="12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2" fillId="62" borderId="135" applyNumberFormat="0" applyAlignment="0" applyProtection="0"/>
    <xf numFmtId="0" fontId="62" fillId="89" borderId="135" applyNumberFormat="0" applyAlignment="0" applyProtection="0"/>
    <xf numFmtId="0" fontId="62" fillId="62" borderId="135" applyNumberFormat="0" applyAlignment="0" applyProtection="0"/>
    <xf numFmtId="0" fontId="62" fillId="89" borderId="135" applyNumberFormat="0" applyAlignment="0" applyProtection="0"/>
    <xf numFmtId="0" fontId="62" fillId="62" borderId="135" applyNumberFormat="0" applyAlignment="0" applyProtection="0"/>
    <xf numFmtId="0" fontId="62" fillId="89" borderId="135" applyNumberFormat="0" applyAlignment="0" applyProtection="0"/>
    <xf numFmtId="0" fontId="62" fillId="62" borderId="135" applyNumberFormat="0" applyAlignment="0" applyProtection="0"/>
    <xf numFmtId="0" fontId="62" fillId="89" borderId="135" applyNumberFormat="0" applyAlignment="0" applyProtection="0"/>
    <xf numFmtId="0" fontId="62" fillId="62" borderId="135" applyNumberFormat="0" applyAlignment="0" applyProtection="0"/>
    <xf numFmtId="0" fontId="62" fillId="89" borderId="135" applyNumberFormat="0" applyAlignment="0" applyProtection="0"/>
    <xf numFmtId="0" fontId="62" fillId="62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1" fillId="54" borderId="135" applyNumberFormat="0" applyAlignment="0" applyProtection="0"/>
    <xf numFmtId="0" fontId="51" fillId="60" borderId="131" applyNumberForma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60" borderId="131" applyNumberForma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" fillId="60" borderId="131" applyNumberForma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60" borderId="131" applyNumberForma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60" borderId="131" applyNumberFormat="0" applyAlignment="0" applyProtection="0"/>
    <xf numFmtId="0" fontId="5" fillId="105" borderId="131" applyNumberFormat="0" applyFont="0" applyAlignment="0" applyProtection="0"/>
    <xf numFmtId="0" fontId="5" fillId="60" borderId="131" applyNumberFormat="0" applyAlignment="0" applyProtection="0"/>
    <xf numFmtId="0" fontId="5" fillId="105" borderId="131" applyNumberFormat="0" applyFont="0" applyAlignment="0" applyProtection="0"/>
    <xf numFmtId="0" fontId="5" fillId="60" borderId="131" applyNumberForma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80" fillId="54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80" fillId="62" borderId="132" applyNumberFormat="0" applyAlignment="0" applyProtection="0"/>
    <xf numFmtId="0" fontId="80" fillId="89" borderId="132" applyNumberFormat="0" applyAlignment="0" applyProtection="0"/>
    <xf numFmtId="0" fontId="80" fillId="62" borderId="132" applyNumberFormat="0" applyAlignment="0" applyProtection="0"/>
    <xf numFmtId="0" fontId="80" fillId="89" borderId="132" applyNumberFormat="0" applyAlignment="0" applyProtection="0"/>
    <xf numFmtId="0" fontId="80" fillId="62" borderId="132" applyNumberFormat="0" applyAlignment="0" applyProtection="0"/>
    <xf numFmtId="0" fontId="80" fillId="89" borderId="132" applyNumberFormat="0" applyAlignment="0" applyProtection="0"/>
    <xf numFmtId="0" fontId="80" fillId="62" borderId="132" applyNumberFormat="0" applyAlignment="0" applyProtection="0"/>
    <xf numFmtId="0" fontId="80" fillId="89" borderId="132" applyNumberFormat="0" applyAlignment="0" applyProtection="0"/>
    <xf numFmtId="0" fontId="80" fillId="62" borderId="132" applyNumberFormat="0" applyAlignment="0" applyProtection="0"/>
    <xf numFmtId="0" fontId="80" fillId="89" borderId="132" applyNumberFormat="0" applyAlignment="0" applyProtection="0"/>
    <xf numFmtId="0" fontId="80" fillId="62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51" fillId="60" borderId="121" applyNumberForma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60" borderId="121" applyNumberForma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" fillId="60" borderId="121" applyNumberForma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60" borderId="121" applyNumberForma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60" borderId="121" applyNumberFormat="0" applyAlignment="0" applyProtection="0"/>
    <xf numFmtId="0" fontId="5" fillId="105" borderId="121" applyNumberFormat="0" applyFont="0" applyAlignment="0" applyProtection="0"/>
    <xf numFmtId="0" fontId="5" fillId="60" borderId="121" applyNumberFormat="0" applyAlignment="0" applyProtection="0"/>
    <xf numFmtId="0" fontId="5" fillId="105" borderId="121" applyNumberFormat="0" applyFont="0" applyAlignment="0" applyProtection="0"/>
    <xf numFmtId="0" fontId="5" fillId="60" borderId="121" applyNumberForma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80" fillId="54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80" fillId="62" borderId="122" applyNumberFormat="0" applyAlignment="0" applyProtection="0"/>
    <xf numFmtId="0" fontId="80" fillId="89" borderId="122" applyNumberFormat="0" applyAlignment="0" applyProtection="0"/>
    <xf numFmtId="0" fontId="80" fillId="62" borderId="122" applyNumberFormat="0" applyAlignment="0" applyProtection="0"/>
    <xf numFmtId="0" fontId="80" fillId="89" borderId="122" applyNumberFormat="0" applyAlignment="0" applyProtection="0"/>
    <xf numFmtId="0" fontId="80" fillId="62" borderId="122" applyNumberFormat="0" applyAlignment="0" applyProtection="0"/>
    <xf numFmtId="0" fontId="80" fillId="89" borderId="122" applyNumberFormat="0" applyAlignment="0" applyProtection="0"/>
    <xf numFmtId="0" fontId="80" fillId="62" borderId="122" applyNumberFormat="0" applyAlignment="0" applyProtection="0"/>
    <xf numFmtId="0" fontId="80" fillId="89" borderId="122" applyNumberFormat="0" applyAlignment="0" applyProtection="0"/>
    <xf numFmtId="0" fontId="80" fillId="62" borderId="122" applyNumberFormat="0" applyAlignment="0" applyProtection="0"/>
    <xf numFmtId="0" fontId="80" fillId="89" borderId="122" applyNumberFormat="0" applyAlignment="0" applyProtection="0"/>
    <xf numFmtId="0" fontId="80" fillId="62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52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78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2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2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2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2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81" fillId="9" borderId="1" applyFont="0" applyFill="0" applyBorder="0" applyAlignment="0" applyProtection="0"/>
    <xf numFmtId="43" fontId="81" fillId="9" borderId="1" applyFont="0" applyFill="0" applyBorder="0" applyAlignment="0" applyProtection="0"/>
    <xf numFmtId="43" fontId="49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6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43" fontId="5" fillId="9" borderId="1" applyFont="0" applyFill="0" applyBorder="0" applyAlignment="0" applyProtection="0"/>
    <xf numFmtId="0" fontId="91" fillId="9" borderId="123" applyNumberFormat="0" applyFill="0" applyAlignment="0" applyProtection="0"/>
    <xf numFmtId="0" fontId="5" fillId="105" borderId="136" applyNumberFormat="0" applyFont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56" fillId="105" borderId="136" applyNumberFormat="0" applyFont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56" fillId="105" borderId="136" applyNumberFormat="0" applyFont="0" applyAlignment="0" applyProtection="0"/>
    <xf numFmtId="0" fontId="69" fillId="70" borderId="130" applyNumberFormat="0" applyAlignment="0" applyProtection="0"/>
    <xf numFmtId="0" fontId="10" fillId="9" borderId="1"/>
    <xf numFmtId="43" fontId="5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10" fillId="9" borderId="1" applyFont="0" applyFill="0" applyBorder="0" applyAlignment="0" applyProtection="0"/>
    <xf numFmtId="43" fontId="56" fillId="9" borderId="1" applyFont="0" applyFill="0" applyBorder="0" applyAlignment="0" applyProtection="0"/>
    <xf numFmtId="0" fontId="61" fillId="54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2" fillId="62" borderId="120" applyNumberFormat="0" applyAlignment="0" applyProtection="0"/>
    <xf numFmtId="0" fontId="62" fillId="89" borderId="120" applyNumberFormat="0" applyAlignment="0" applyProtection="0"/>
    <xf numFmtId="0" fontId="62" fillId="62" borderId="120" applyNumberFormat="0" applyAlignment="0" applyProtection="0"/>
    <xf numFmtId="0" fontId="62" fillId="89" borderId="120" applyNumberFormat="0" applyAlignment="0" applyProtection="0"/>
    <xf numFmtId="0" fontId="62" fillId="62" borderId="120" applyNumberFormat="0" applyAlignment="0" applyProtection="0"/>
    <xf numFmtId="0" fontId="62" fillId="89" borderId="120" applyNumberFormat="0" applyAlignment="0" applyProtection="0"/>
    <xf numFmtId="0" fontId="62" fillId="62" borderId="120" applyNumberFormat="0" applyAlignment="0" applyProtection="0"/>
    <xf numFmtId="0" fontId="62" fillId="89" borderId="120" applyNumberFormat="0" applyAlignment="0" applyProtection="0"/>
    <xf numFmtId="0" fontId="62" fillId="62" borderId="120" applyNumberFormat="0" applyAlignment="0" applyProtection="0"/>
    <xf numFmtId="0" fontId="62" fillId="89" borderId="120" applyNumberFormat="0" applyAlignment="0" applyProtection="0"/>
    <xf numFmtId="0" fontId="62" fillId="62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2" fillId="89" borderId="120" applyNumberFormat="0" applyAlignment="0" applyProtection="0"/>
    <xf numFmtId="0" fontId="69" fillId="74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69" fillId="71" borderId="120" applyNumberFormat="0" applyAlignment="0" applyProtection="0"/>
    <xf numFmtId="0" fontId="69" fillId="70" borderId="120" applyNumberFormat="0" applyAlignment="0" applyProtection="0"/>
    <xf numFmtId="0" fontId="69" fillId="71" borderId="120" applyNumberFormat="0" applyAlignment="0" applyProtection="0"/>
    <xf numFmtId="0" fontId="69" fillId="70" borderId="120" applyNumberFormat="0" applyAlignment="0" applyProtection="0"/>
    <xf numFmtId="0" fontId="69" fillId="71" borderId="120" applyNumberFormat="0" applyAlignment="0" applyProtection="0"/>
    <xf numFmtId="0" fontId="69" fillId="70" borderId="120" applyNumberFormat="0" applyAlignment="0" applyProtection="0"/>
    <xf numFmtId="0" fontId="69" fillId="71" borderId="120" applyNumberFormat="0" applyAlignment="0" applyProtection="0"/>
    <xf numFmtId="0" fontId="69" fillId="70" borderId="120" applyNumberFormat="0" applyAlignment="0" applyProtection="0"/>
    <xf numFmtId="0" fontId="69" fillId="71" borderId="120" applyNumberFormat="0" applyAlignment="0" applyProtection="0"/>
    <xf numFmtId="0" fontId="69" fillId="70" borderId="120" applyNumberFormat="0" applyAlignment="0" applyProtection="0"/>
    <xf numFmtId="0" fontId="69" fillId="71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69" fillId="70" borderId="120" applyNumberFormat="0" applyAlignment="0" applyProtection="0"/>
    <xf numFmtId="0" fontId="51" fillId="60" borderId="121" applyNumberForma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60" borderId="121" applyNumberForma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6" fillId="105" borderId="121" applyNumberFormat="0" applyFont="0" applyAlignment="0" applyProtection="0"/>
    <xf numFmtId="0" fontId="5" fillId="60" borderId="121" applyNumberForma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60" borderId="121" applyNumberForma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60" borderId="121" applyNumberFormat="0" applyAlignment="0" applyProtection="0"/>
    <xf numFmtId="0" fontId="5" fillId="105" borderId="121" applyNumberFormat="0" applyFont="0" applyAlignment="0" applyProtection="0"/>
    <xf numFmtId="0" fontId="5" fillId="60" borderId="121" applyNumberFormat="0" applyAlignment="0" applyProtection="0"/>
    <xf numFmtId="0" fontId="5" fillId="105" borderId="121" applyNumberFormat="0" applyFont="0" applyAlignment="0" applyProtection="0"/>
    <xf numFmtId="0" fontId="5" fillId="60" borderId="121" applyNumberForma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5" fillId="105" borderId="121" applyNumberFormat="0" applyFont="0" applyAlignment="0" applyProtection="0"/>
    <xf numFmtId="0" fontId="80" fillId="54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80" fillId="62" borderId="122" applyNumberFormat="0" applyAlignment="0" applyProtection="0"/>
    <xf numFmtId="0" fontId="80" fillId="89" borderId="122" applyNumberFormat="0" applyAlignment="0" applyProtection="0"/>
    <xf numFmtId="0" fontId="80" fillId="62" borderId="122" applyNumberFormat="0" applyAlignment="0" applyProtection="0"/>
    <xf numFmtId="0" fontId="80" fillId="89" borderId="122" applyNumberFormat="0" applyAlignment="0" applyProtection="0"/>
    <xf numFmtId="0" fontId="80" fillId="62" borderId="122" applyNumberFormat="0" applyAlignment="0" applyProtection="0"/>
    <xf numFmtId="0" fontId="80" fillId="89" borderId="122" applyNumberFormat="0" applyAlignment="0" applyProtection="0"/>
    <xf numFmtId="0" fontId="80" fillId="62" borderId="122" applyNumberFormat="0" applyAlignment="0" applyProtection="0"/>
    <xf numFmtId="0" fontId="80" fillId="89" borderId="122" applyNumberFormat="0" applyAlignment="0" applyProtection="0"/>
    <xf numFmtId="0" fontId="80" fillId="62" borderId="122" applyNumberFormat="0" applyAlignment="0" applyProtection="0"/>
    <xf numFmtId="0" fontId="80" fillId="89" borderId="122" applyNumberFormat="0" applyAlignment="0" applyProtection="0"/>
    <xf numFmtId="0" fontId="80" fillId="62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80" fillId="89" borderId="122" applyNumberFormat="0" applyAlignment="0" applyProtection="0"/>
    <xf numFmtId="0" fontId="91" fillId="9" borderId="123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0" fontId="91" fillId="9" borderId="124" applyNumberFormat="0" applyFill="0" applyAlignment="0" applyProtection="0"/>
    <xf numFmtId="43" fontId="10" fillId="9" borderId="1" applyFont="0" applyFill="0" applyBorder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80" fillId="62" borderId="137" applyNumberFormat="0" applyAlignment="0" applyProtection="0"/>
    <xf numFmtId="0" fontId="80" fillId="89" borderId="137" applyNumberFormat="0" applyAlignment="0" applyProtection="0"/>
    <xf numFmtId="0" fontId="80" fillId="62" borderId="137" applyNumberFormat="0" applyAlignment="0" applyProtection="0"/>
    <xf numFmtId="0" fontId="80" fillId="89" borderId="137" applyNumberFormat="0" applyAlignment="0" applyProtection="0"/>
    <xf numFmtId="0" fontId="80" fillId="62" borderId="137" applyNumberFormat="0" applyAlignment="0" applyProtection="0"/>
    <xf numFmtId="0" fontId="80" fillId="89" borderId="137" applyNumberFormat="0" applyAlignment="0" applyProtection="0"/>
    <xf numFmtId="0" fontId="80" fillId="62" borderId="137" applyNumberFormat="0" applyAlignment="0" applyProtection="0"/>
    <xf numFmtId="0" fontId="80" fillId="89" borderId="137" applyNumberFormat="0" applyAlignment="0" applyProtection="0"/>
    <xf numFmtId="0" fontId="80" fillId="62" borderId="137" applyNumberFormat="0" applyAlignment="0" applyProtection="0"/>
    <xf numFmtId="0" fontId="80" fillId="89" borderId="137" applyNumberFormat="0" applyAlignment="0" applyProtection="0"/>
    <xf numFmtId="0" fontId="80" fillId="62" borderId="137" applyNumberFormat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91" fillId="9" borderId="128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1" fillId="54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2" fillId="62" borderId="125" applyNumberFormat="0" applyAlignment="0" applyProtection="0"/>
    <xf numFmtId="0" fontId="62" fillId="89" borderId="125" applyNumberFormat="0" applyAlignment="0" applyProtection="0"/>
    <xf numFmtId="0" fontId="62" fillId="62" borderId="125" applyNumberFormat="0" applyAlignment="0" applyProtection="0"/>
    <xf numFmtId="0" fontId="62" fillId="89" borderId="125" applyNumberFormat="0" applyAlignment="0" applyProtection="0"/>
    <xf numFmtId="0" fontId="62" fillId="62" borderId="125" applyNumberFormat="0" applyAlignment="0" applyProtection="0"/>
    <xf numFmtId="0" fontId="62" fillId="89" borderId="125" applyNumberFormat="0" applyAlignment="0" applyProtection="0"/>
    <xf numFmtId="0" fontId="62" fillId="62" borderId="125" applyNumberFormat="0" applyAlignment="0" applyProtection="0"/>
    <xf numFmtId="0" fontId="62" fillId="89" borderId="125" applyNumberFormat="0" applyAlignment="0" applyProtection="0"/>
    <xf numFmtId="0" fontId="62" fillId="62" borderId="125" applyNumberFormat="0" applyAlignment="0" applyProtection="0"/>
    <xf numFmtId="0" fontId="62" fillId="89" borderId="125" applyNumberFormat="0" applyAlignment="0" applyProtection="0"/>
    <xf numFmtId="0" fontId="62" fillId="62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2" fillId="89" borderId="125" applyNumberFormat="0" applyAlignment="0" applyProtection="0"/>
    <xf numFmtId="0" fontId="69" fillId="74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1" borderId="125" applyNumberFormat="0" applyAlignment="0" applyProtection="0"/>
    <xf numFmtId="0" fontId="69" fillId="70" borderId="125" applyNumberFormat="0" applyAlignment="0" applyProtection="0"/>
    <xf numFmtId="0" fontId="69" fillId="71" borderId="125" applyNumberFormat="0" applyAlignment="0" applyProtection="0"/>
    <xf numFmtId="0" fontId="69" fillId="70" borderId="125" applyNumberFormat="0" applyAlignment="0" applyProtection="0"/>
    <xf numFmtId="0" fontId="69" fillId="71" borderId="125" applyNumberFormat="0" applyAlignment="0" applyProtection="0"/>
    <xf numFmtId="0" fontId="69" fillId="70" borderId="125" applyNumberFormat="0" applyAlignment="0" applyProtection="0"/>
    <xf numFmtId="0" fontId="69" fillId="71" borderId="125" applyNumberFormat="0" applyAlignment="0" applyProtection="0"/>
    <xf numFmtId="0" fontId="69" fillId="70" borderId="125" applyNumberFormat="0" applyAlignment="0" applyProtection="0"/>
    <xf numFmtId="0" fontId="69" fillId="71" borderId="125" applyNumberFormat="0" applyAlignment="0" applyProtection="0"/>
    <xf numFmtId="0" fontId="69" fillId="70" borderId="125" applyNumberFormat="0" applyAlignment="0" applyProtection="0"/>
    <xf numFmtId="0" fontId="69" fillId="71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69" fillId="70" borderId="125" applyNumberFormat="0" applyAlignment="0" applyProtection="0"/>
    <xf numFmtId="0" fontId="51" fillId="60" borderId="126" applyNumberForma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60" borderId="126" applyNumberForma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6" fillId="105" borderId="126" applyNumberFormat="0" applyFont="0" applyAlignment="0" applyProtection="0"/>
    <xf numFmtId="0" fontId="5" fillId="60" borderId="126" applyNumberForma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60" borderId="126" applyNumberForma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60" borderId="126" applyNumberFormat="0" applyAlignment="0" applyProtection="0"/>
    <xf numFmtId="0" fontId="5" fillId="105" borderId="126" applyNumberFormat="0" applyFont="0" applyAlignment="0" applyProtection="0"/>
    <xf numFmtId="0" fontId="5" fillId="60" borderId="126" applyNumberFormat="0" applyAlignment="0" applyProtection="0"/>
    <xf numFmtId="0" fontId="5" fillId="105" borderId="126" applyNumberFormat="0" applyFont="0" applyAlignment="0" applyProtection="0"/>
    <xf numFmtId="0" fontId="5" fillId="60" borderId="126" applyNumberForma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5" fillId="105" borderId="126" applyNumberFormat="0" applyFont="0" applyAlignment="0" applyProtection="0"/>
    <xf numFmtId="0" fontId="80" fillId="54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62" borderId="127" applyNumberFormat="0" applyAlignment="0" applyProtection="0"/>
    <xf numFmtId="0" fontId="80" fillId="89" borderId="127" applyNumberFormat="0" applyAlignment="0" applyProtection="0"/>
    <xf numFmtId="0" fontId="80" fillId="62" borderId="127" applyNumberFormat="0" applyAlignment="0" applyProtection="0"/>
    <xf numFmtId="0" fontId="80" fillId="89" borderId="127" applyNumberFormat="0" applyAlignment="0" applyProtection="0"/>
    <xf numFmtId="0" fontId="80" fillId="62" borderId="127" applyNumberFormat="0" applyAlignment="0" applyProtection="0"/>
    <xf numFmtId="0" fontId="80" fillId="89" borderId="127" applyNumberFormat="0" applyAlignment="0" applyProtection="0"/>
    <xf numFmtId="0" fontId="80" fillId="62" borderId="127" applyNumberFormat="0" applyAlignment="0" applyProtection="0"/>
    <xf numFmtId="0" fontId="80" fillId="89" borderId="127" applyNumberFormat="0" applyAlignment="0" applyProtection="0"/>
    <xf numFmtId="0" fontId="80" fillId="62" borderId="127" applyNumberFormat="0" applyAlignment="0" applyProtection="0"/>
    <xf numFmtId="0" fontId="80" fillId="89" borderId="127" applyNumberFormat="0" applyAlignment="0" applyProtection="0"/>
    <xf numFmtId="0" fontId="80" fillId="62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80" fillId="89" borderId="127" applyNumberFormat="0" applyAlignment="0" applyProtection="0"/>
    <xf numFmtId="0" fontId="91" fillId="9" borderId="128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91" fillId="9" borderId="129" applyNumberFormat="0" applyFill="0" applyAlignment="0" applyProtection="0"/>
    <xf numFmtId="0" fontId="10" fillId="9" borderId="1"/>
    <xf numFmtId="0" fontId="91" fillId="9" borderId="133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10" fillId="9" borderId="1"/>
    <xf numFmtId="0" fontId="61" fillId="54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2" fillId="62" borderId="130" applyNumberFormat="0" applyAlignment="0" applyProtection="0"/>
    <xf numFmtId="0" fontId="62" fillId="89" borderId="130" applyNumberFormat="0" applyAlignment="0" applyProtection="0"/>
    <xf numFmtId="0" fontId="62" fillId="62" borderId="130" applyNumberFormat="0" applyAlignment="0" applyProtection="0"/>
    <xf numFmtId="0" fontId="62" fillId="89" borderId="130" applyNumberFormat="0" applyAlignment="0" applyProtection="0"/>
    <xf numFmtId="0" fontId="62" fillId="62" borderId="130" applyNumberFormat="0" applyAlignment="0" applyProtection="0"/>
    <xf numFmtId="0" fontId="62" fillId="89" borderId="130" applyNumberFormat="0" applyAlignment="0" applyProtection="0"/>
    <xf numFmtId="0" fontId="62" fillId="62" borderId="130" applyNumberFormat="0" applyAlignment="0" applyProtection="0"/>
    <xf numFmtId="0" fontId="62" fillId="89" borderId="130" applyNumberFormat="0" applyAlignment="0" applyProtection="0"/>
    <xf numFmtId="0" fontId="62" fillId="62" borderId="130" applyNumberFormat="0" applyAlignment="0" applyProtection="0"/>
    <xf numFmtId="0" fontId="62" fillId="89" borderId="130" applyNumberFormat="0" applyAlignment="0" applyProtection="0"/>
    <xf numFmtId="0" fontId="62" fillId="62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2" fillId="89" borderId="130" applyNumberFormat="0" applyAlignment="0" applyProtection="0"/>
    <xf numFmtId="0" fontId="69" fillId="74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9" fillId="71" borderId="130" applyNumberFormat="0" applyAlignment="0" applyProtection="0"/>
    <xf numFmtId="0" fontId="69" fillId="70" borderId="130" applyNumberFormat="0" applyAlignment="0" applyProtection="0"/>
    <xf numFmtId="0" fontId="69" fillId="71" borderId="130" applyNumberFormat="0" applyAlignment="0" applyProtection="0"/>
    <xf numFmtId="0" fontId="69" fillId="70" borderId="130" applyNumberFormat="0" applyAlignment="0" applyProtection="0"/>
    <xf numFmtId="0" fontId="69" fillId="71" borderId="130" applyNumberFormat="0" applyAlignment="0" applyProtection="0"/>
    <xf numFmtId="0" fontId="69" fillId="70" borderId="130" applyNumberFormat="0" applyAlignment="0" applyProtection="0"/>
    <xf numFmtId="0" fontId="69" fillId="71" borderId="130" applyNumberFormat="0" applyAlignment="0" applyProtection="0"/>
    <xf numFmtId="0" fontId="69" fillId="70" borderId="130" applyNumberFormat="0" applyAlignment="0" applyProtection="0"/>
    <xf numFmtId="0" fontId="69" fillId="71" borderId="130" applyNumberFormat="0" applyAlignment="0" applyProtection="0"/>
    <xf numFmtId="0" fontId="69" fillId="70" borderId="130" applyNumberFormat="0" applyAlignment="0" applyProtection="0"/>
    <xf numFmtId="0" fontId="69" fillId="71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69" fillId="70" borderId="130" applyNumberFormat="0" applyAlignment="0" applyProtection="0"/>
    <xf numFmtId="0" fontId="51" fillId="60" borderId="131" applyNumberForma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60" borderId="131" applyNumberForma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6" fillId="105" borderId="131" applyNumberFormat="0" applyFont="0" applyAlignment="0" applyProtection="0"/>
    <xf numFmtId="0" fontId="5" fillId="60" borderId="131" applyNumberForma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60" borderId="131" applyNumberForma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60" borderId="131" applyNumberFormat="0" applyAlignment="0" applyProtection="0"/>
    <xf numFmtId="0" fontId="5" fillId="105" borderId="131" applyNumberFormat="0" applyFont="0" applyAlignment="0" applyProtection="0"/>
    <xf numFmtId="0" fontId="5" fillId="60" borderId="131" applyNumberFormat="0" applyAlignment="0" applyProtection="0"/>
    <xf numFmtId="0" fontId="5" fillId="105" borderId="131" applyNumberFormat="0" applyFont="0" applyAlignment="0" applyProtection="0"/>
    <xf numFmtId="0" fontId="5" fillId="60" borderId="131" applyNumberForma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5" fillId="105" borderId="131" applyNumberFormat="0" applyFont="0" applyAlignment="0" applyProtection="0"/>
    <xf numFmtId="0" fontId="80" fillId="54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80" fillId="62" borderId="132" applyNumberFormat="0" applyAlignment="0" applyProtection="0"/>
    <xf numFmtId="0" fontId="80" fillId="89" borderId="132" applyNumberFormat="0" applyAlignment="0" applyProtection="0"/>
    <xf numFmtId="0" fontId="80" fillId="62" borderId="132" applyNumberFormat="0" applyAlignment="0" applyProtection="0"/>
    <xf numFmtId="0" fontId="80" fillId="89" borderId="132" applyNumberFormat="0" applyAlignment="0" applyProtection="0"/>
    <xf numFmtId="0" fontId="80" fillId="62" borderId="132" applyNumberFormat="0" applyAlignment="0" applyProtection="0"/>
    <xf numFmtId="0" fontId="80" fillId="89" borderId="132" applyNumberFormat="0" applyAlignment="0" applyProtection="0"/>
    <xf numFmtId="0" fontId="80" fillId="62" borderId="132" applyNumberFormat="0" applyAlignment="0" applyProtection="0"/>
    <xf numFmtId="0" fontId="80" fillId="89" borderId="132" applyNumberFormat="0" applyAlignment="0" applyProtection="0"/>
    <xf numFmtId="0" fontId="80" fillId="62" borderId="132" applyNumberFormat="0" applyAlignment="0" applyProtection="0"/>
    <xf numFmtId="0" fontId="80" fillId="89" borderId="132" applyNumberFormat="0" applyAlignment="0" applyProtection="0"/>
    <xf numFmtId="0" fontId="80" fillId="62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80" fillId="89" borderId="132" applyNumberFormat="0" applyAlignment="0" applyProtection="0"/>
    <xf numFmtId="0" fontId="91" fillId="9" borderId="133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4" applyNumberFormat="0" applyFill="0" applyAlignment="0" applyProtection="0"/>
    <xf numFmtId="0" fontId="91" fillId="9" borderId="138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61" fillId="54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2" fillId="62" borderId="135" applyNumberFormat="0" applyAlignment="0" applyProtection="0"/>
    <xf numFmtId="0" fontId="62" fillId="89" borderId="135" applyNumberFormat="0" applyAlignment="0" applyProtection="0"/>
    <xf numFmtId="0" fontId="62" fillId="62" borderId="135" applyNumberFormat="0" applyAlignment="0" applyProtection="0"/>
    <xf numFmtId="0" fontId="62" fillId="89" borderId="135" applyNumberFormat="0" applyAlignment="0" applyProtection="0"/>
    <xf numFmtId="0" fontId="62" fillId="62" borderId="135" applyNumberFormat="0" applyAlignment="0" applyProtection="0"/>
    <xf numFmtId="0" fontId="62" fillId="89" borderId="135" applyNumberFormat="0" applyAlignment="0" applyProtection="0"/>
    <xf numFmtId="0" fontId="62" fillId="62" borderId="135" applyNumberFormat="0" applyAlignment="0" applyProtection="0"/>
    <xf numFmtId="0" fontId="62" fillId="89" borderId="135" applyNumberFormat="0" applyAlignment="0" applyProtection="0"/>
    <xf numFmtId="0" fontId="62" fillId="62" borderId="135" applyNumberFormat="0" applyAlignment="0" applyProtection="0"/>
    <xf numFmtId="0" fontId="62" fillId="89" borderId="135" applyNumberFormat="0" applyAlignment="0" applyProtection="0"/>
    <xf numFmtId="0" fontId="62" fillId="62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2" fillId="89" borderId="135" applyNumberFormat="0" applyAlignment="0" applyProtection="0"/>
    <xf numFmtId="0" fontId="69" fillId="74" borderId="13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9" fillId="71" borderId="135" applyNumberFormat="0" applyAlignment="0" applyProtection="0"/>
    <xf numFmtId="0" fontId="69" fillId="70" borderId="135" applyNumberFormat="0" applyAlignment="0" applyProtection="0"/>
    <xf numFmtId="0" fontId="69" fillId="71" borderId="135" applyNumberFormat="0" applyAlignment="0" applyProtection="0"/>
    <xf numFmtId="0" fontId="69" fillId="70" borderId="135" applyNumberFormat="0" applyAlignment="0" applyProtection="0"/>
    <xf numFmtId="0" fontId="69" fillId="71" borderId="135" applyNumberFormat="0" applyAlignment="0" applyProtection="0"/>
    <xf numFmtId="0" fontId="69" fillId="70" borderId="135" applyNumberFormat="0" applyAlignment="0" applyProtection="0"/>
    <xf numFmtId="0" fontId="69" fillId="71" borderId="135" applyNumberFormat="0" applyAlignment="0" applyProtection="0"/>
    <xf numFmtId="0" fontId="69" fillId="70" borderId="135" applyNumberFormat="0" applyAlignment="0" applyProtection="0"/>
    <xf numFmtId="0" fontId="69" fillId="71" borderId="135" applyNumberFormat="0" applyAlignment="0" applyProtection="0"/>
    <xf numFmtId="0" fontId="69" fillId="70" borderId="135" applyNumberFormat="0" applyAlignment="0" applyProtection="0"/>
    <xf numFmtId="0" fontId="69" fillId="71" borderId="13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69" fillId="70" borderId="135" applyNumberFormat="0" applyAlignment="0" applyProtection="0"/>
    <xf numFmtId="0" fontId="51" fillId="60" borderId="136" applyNumberForma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" fillId="60" borderId="136" applyNumberForma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6" fillId="105" borderId="136" applyNumberFormat="0" applyFont="0" applyAlignment="0" applyProtection="0"/>
    <xf numFmtId="0" fontId="5" fillId="60" borderId="136" applyNumberForma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" fillId="60" borderId="136" applyNumberForma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" fillId="60" borderId="136" applyNumberFormat="0" applyAlignment="0" applyProtection="0"/>
    <xf numFmtId="0" fontId="5" fillId="105" borderId="136" applyNumberFormat="0" applyFont="0" applyAlignment="0" applyProtection="0"/>
    <xf numFmtId="0" fontId="5" fillId="60" borderId="136" applyNumberFormat="0" applyAlignment="0" applyProtection="0"/>
    <xf numFmtId="0" fontId="5" fillId="105" borderId="136" applyNumberFormat="0" applyFont="0" applyAlignment="0" applyProtection="0"/>
    <xf numFmtId="0" fontId="5" fillId="60" borderId="136" applyNumberForma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5" fillId="105" borderId="136" applyNumberFormat="0" applyFont="0" applyAlignment="0" applyProtection="0"/>
    <xf numFmtId="0" fontId="80" fillId="54" borderId="137" applyNumberFormat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80" fillId="62" borderId="137" applyNumberFormat="0" applyAlignment="0" applyProtection="0"/>
    <xf numFmtId="0" fontId="80" fillId="89" borderId="137" applyNumberFormat="0" applyAlignment="0" applyProtection="0"/>
    <xf numFmtId="0" fontId="80" fillId="62" borderId="137" applyNumberFormat="0" applyAlignment="0" applyProtection="0"/>
    <xf numFmtId="0" fontId="80" fillId="89" borderId="137" applyNumberFormat="0" applyAlignment="0" applyProtection="0"/>
    <xf numFmtId="0" fontId="80" fillId="62" borderId="137" applyNumberFormat="0" applyAlignment="0" applyProtection="0"/>
    <xf numFmtId="0" fontId="80" fillId="89" borderId="137" applyNumberFormat="0" applyAlignment="0" applyProtection="0"/>
    <xf numFmtId="0" fontId="80" fillId="62" borderId="137" applyNumberFormat="0" applyAlignment="0" applyProtection="0"/>
    <xf numFmtId="0" fontId="80" fillId="89" borderId="137" applyNumberFormat="0" applyAlignment="0" applyProtection="0"/>
    <xf numFmtId="0" fontId="80" fillId="62" borderId="137" applyNumberFormat="0" applyAlignment="0" applyProtection="0"/>
    <xf numFmtId="0" fontId="80" fillId="89" borderId="137" applyNumberFormat="0" applyAlignment="0" applyProtection="0"/>
    <xf numFmtId="0" fontId="80" fillId="62" borderId="137" applyNumberFormat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80" fillId="89" borderId="137" applyNumberFormat="0" applyAlignment="0" applyProtection="0"/>
    <xf numFmtId="0" fontId="91" fillId="9" borderId="138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  <xf numFmtId="0" fontId="91" fillId="9" borderId="139" applyNumberFormat="0" applyFill="0" applyAlignment="0" applyProtection="0"/>
  </cellStyleXfs>
  <cellXfs count="74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0" fillId="0" borderId="3" xfId="0" applyBorder="1"/>
    <xf numFmtId="0" fontId="3" fillId="0" borderId="3" xfId="0" applyFont="1" applyBorder="1"/>
    <xf numFmtId="4" fontId="1" fillId="0" borderId="1" xfId="0" applyNumberFormat="1" applyFont="1" applyBorder="1" applyAlignment="1">
      <alignment horizontal="right" vertical="center" wrapText="1"/>
    </xf>
    <xf numFmtId="0" fontId="0" fillId="0" borderId="1" xfId="0" applyBorder="1"/>
    <xf numFmtId="0" fontId="7" fillId="9" borderId="6" xfId="0" applyFont="1" applyFill="1" applyBorder="1" applyAlignment="1" applyProtection="1">
      <alignment vertical="top" wrapText="1"/>
      <protection locked="0"/>
    </xf>
    <xf numFmtId="0" fontId="11" fillId="12" borderId="0" xfId="0" applyFont="1" applyFill="1" applyProtection="1">
      <protection locked="0"/>
    </xf>
    <xf numFmtId="0" fontId="17" fillId="12" borderId="0" xfId="0" applyFont="1" applyFill="1" applyAlignment="1" applyProtection="1">
      <alignment horizontal="center"/>
      <protection locked="0"/>
    </xf>
    <xf numFmtId="0" fontId="16" fillId="12" borderId="0" xfId="0" applyFont="1" applyFill="1" applyAlignment="1" applyProtection="1">
      <alignment horizontal="center" vertical="center" wrapText="1"/>
      <protection locked="0"/>
    </xf>
    <xf numFmtId="0" fontId="16" fillId="12" borderId="0" xfId="0" applyFont="1" applyFill="1" applyAlignment="1" applyProtection="1">
      <alignment horizontal="left" vertical="center"/>
      <protection locked="0"/>
    </xf>
    <xf numFmtId="0" fontId="11" fillId="12" borderId="0" xfId="0" applyFont="1" applyFill="1" applyAlignment="1" applyProtection="1">
      <alignment vertical="center"/>
      <protection locked="0"/>
    </xf>
    <xf numFmtId="0" fontId="11" fillId="12" borderId="0" xfId="0" applyFont="1" applyFill="1" applyAlignment="1" applyProtection="1">
      <alignment horizontal="left" vertical="center" wrapText="1"/>
      <protection locked="0"/>
    </xf>
    <xf numFmtId="0" fontId="11" fillId="12" borderId="0" xfId="0" applyFont="1" applyFill="1" applyAlignment="1" applyProtection="1">
      <alignment horizontal="left" vertical="center"/>
      <protection locked="0"/>
    </xf>
    <xf numFmtId="0" fontId="16" fillId="12" borderId="0" xfId="0" applyFont="1" applyFill="1" applyAlignment="1" applyProtection="1">
      <alignment horizontal="center" vertical="center"/>
      <protection locked="0"/>
    </xf>
    <xf numFmtId="4" fontId="16" fillId="12" borderId="0" xfId="0" applyNumberFormat="1" applyFont="1" applyFill="1" applyAlignment="1" applyProtection="1">
      <alignment horizontal="left" vertical="center"/>
      <protection locked="0"/>
    </xf>
    <xf numFmtId="0" fontId="11" fillId="12" borderId="1" xfId="0" applyFont="1" applyFill="1" applyBorder="1" applyAlignment="1" applyProtection="1">
      <alignment horizontal="left" vertical="center" wrapText="1"/>
      <protection locked="0"/>
    </xf>
    <xf numFmtId="0" fontId="18" fillId="12" borderId="1" xfId="0" applyFont="1" applyFill="1" applyBorder="1" applyAlignment="1" applyProtection="1">
      <alignment horizontal="right" vertical="center"/>
      <protection locked="0"/>
    </xf>
    <xf numFmtId="0" fontId="19" fillId="12" borderId="1" xfId="0" applyFont="1" applyFill="1" applyBorder="1" applyProtection="1">
      <protection locked="0"/>
    </xf>
    <xf numFmtId="10" fontId="0" fillId="0" borderId="0" xfId="0" applyNumberFormat="1"/>
    <xf numFmtId="4" fontId="25" fillId="6" borderId="2" xfId="0" applyNumberFormat="1" applyFont="1" applyFill="1" applyBorder="1" applyAlignment="1">
      <alignment horizontal="right" vertical="center" wrapText="1"/>
    </xf>
    <xf numFmtId="4" fontId="25" fillId="16" borderId="2" xfId="0" applyNumberFormat="1" applyFont="1" applyFill="1" applyBorder="1" applyAlignment="1">
      <alignment horizontal="right" vertical="center" wrapText="1"/>
    </xf>
    <xf numFmtId="0" fontId="1" fillId="9" borderId="2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8" fillId="11" borderId="2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6" fillId="12" borderId="0" xfId="0" applyFont="1" applyFill="1" applyAlignment="1" applyProtection="1">
      <alignment horizontal="right"/>
      <protection locked="0"/>
    </xf>
    <xf numFmtId="0" fontId="0" fillId="12" borderId="0" xfId="0" applyFill="1" applyProtection="1">
      <protection locked="0"/>
    </xf>
    <xf numFmtId="0" fontId="0" fillId="0" borderId="0" xfId="0" applyProtection="1">
      <protection locked="0"/>
    </xf>
    <xf numFmtId="0" fontId="15" fillId="12" borderId="1" xfId="3" applyFont="1" applyFill="1" applyProtection="1">
      <protection locked="0"/>
    </xf>
    <xf numFmtId="0" fontId="29" fillId="12" borderId="0" xfId="0" applyFont="1" applyFill="1" applyAlignment="1" applyProtection="1">
      <alignment vertical="center" wrapText="1"/>
      <protection locked="0"/>
    </xf>
    <xf numFmtId="0" fontId="16" fillId="12" borderId="1" xfId="0" applyFont="1" applyFill="1" applyBorder="1" applyAlignment="1" applyProtection="1">
      <alignment horizontal="left" vertical="center"/>
      <protection locked="0"/>
    </xf>
    <xf numFmtId="0" fontId="11" fillId="12" borderId="1" xfId="0" applyFont="1" applyFill="1" applyBorder="1" applyAlignment="1" applyProtection="1">
      <alignment horizontal="left" vertical="center"/>
      <protection locked="0"/>
    </xf>
    <xf numFmtId="0" fontId="12" fillId="12" borderId="1" xfId="3" applyFill="1" applyProtection="1">
      <protection locked="0"/>
    </xf>
    <xf numFmtId="0" fontId="9" fillId="9" borderId="1" xfId="4" applyAlignment="1">
      <alignment vertical="center"/>
    </xf>
    <xf numFmtId="10" fontId="0" fillId="9" borderId="1" xfId="5" applyNumberFormat="1" applyFont="1" applyAlignment="1" applyProtection="1">
      <alignment vertical="center"/>
    </xf>
    <xf numFmtId="0" fontId="30" fillId="17" borderId="1" xfId="4" applyFont="1" applyFill="1" applyAlignment="1">
      <alignment horizontal="center" vertical="center"/>
    </xf>
    <xf numFmtId="0" fontId="30" fillId="17" borderId="1" xfId="4" applyFont="1" applyFill="1" applyAlignment="1">
      <alignment horizontal="left" vertical="center"/>
    </xf>
    <xf numFmtId="10" fontId="30" fillId="17" borderId="1" xfId="5" applyNumberFormat="1" applyFont="1" applyFill="1" applyAlignment="1" applyProtection="1">
      <alignment horizontal="center" vertical="center"/>
    </xf>
    <xf numFmtId="0" fontId="23" fillId="9" borderId="1" xfId="4" applyFont="1" applyAlignment="1">
      <alignment vertical="center"/>
    </xf>
    <xf numFmtId="10" fontId="11" fillId="9" borderId="1" xfId="5" applyNumberFormat="1" applyFont="1" applyAlignment="1" applyProtection="1">
      <alignment vertical="center"/>
    </xf>
    <xf numFmtId="0" fontId="22" fillId="18" borderId="17" xfId="4" applyFont="1" applyFill="1" applyBorder="1" applyAlignment="1">
      <alignment vertical="center"/>
    </xf>
    <xf numFmtId="0" fontId="22" fillId="18" borderId="18" xfId="4" applyFont="1" applyFill="1" applyBorder="1" applyAlignment="1">
      <alignment vertical="center"/>
    </xf>
    <xf numFmtId="0" fontId="22" fillId="18" borderId="19" xfId="4" applyFont="1" applyFill="1" applyBorder="1" applyAlignment="1">
      <alignment vertical="center"/>
    </xf>
    <xf numFmtId="0" fontId="22" fillId="18" borderId="20" xfId="4" applyFont="1" applyFill="1" applyBorder="1" applyAlignment="1">
      <alignment vertical="center"/>
    </xf>
    <xf numFmtId="10" fontId="22" fillId="18" borderId="21" xfId="5" applyNumberFormat="1" applyFont="1" applyFill="1" applyBorder="1" applyAlignment="1" applyProtection="1">
      <alignment horizontal="center" vertical="center"/>
    </xf>
    <xf numFmtId="0" fontId="23" fillId="9" borderId="22" xfId="4" applyFont="1" applyBorder="1" applyAlignment="1">
      <alignment vertical="center"/>
    </xf>
    <xf numFmtId="0" fontId="23" fillId="9" borderId="23" xfId="4" applyFont="1" applyBorder="1" applyAlignment="1">
      <alignment vertical="center"/>
    </xf>
    <xf numFmtId="0" fontId="23" fillId="9" borderId="24" xfId="4" applyFont="1" applyBorder="1" applyAlignment="1">
      <alignment vertical="center"/>
    </xf>
    <xf numFmtId="0" fontId="23" fillId="9" borderId="25" xfId="4" applyFont="1" applyBorder="1" applyAlignment="1">
      <alignment vertical="center"/>
    </xf>
    <xf numFmtId="10" fontId="31" fillId="11" borderId="26" xfId="5" applyNumberFormat="1" applyFont="1" applyFill="1" applyBorder="1" applyAlignment="1" applyProtection="1">
      <alignment horizontal="center" vertical="center"/>
      <protection locked="0"/>
    </xf>
    <xf numFmtId="0" fontId="22" fillId="9" borderId="22" xfId="4" applyFont="1" applyBorder="1" applyAlignment="1">
      <alignment vertical="center"/>
    </xf>
    <xf numFmtId="0" fontId="22" fillId="9" borderId="23" xfId="4" applyFont="1" applyBorder="1" applyAlignment="1">
      <alignment vertical="center"/>
    </xf>
    <xf numFmtId="0" fontId="22" fillId="9" borderId="24" xfId="4" applyFont="1" applyBorder="1" applyAlignment="1">
      <alignment vertical="center"/>
    </xf>
    <xf numFmtId="0" fontId="22" fillId="9" borderId="25" xfId="4" applyFont="1" applyBorder="1" applyAlignment="1">
      <alignment horizontal="right" vertical="center"/>
    </xf>
    <xf numFmtId="0" fontId="22" fillId="9" borderId="23" xfId="4" applyFont="1" applyBorder="1" applyAlignment="1">
      <alignment horizontal="right" vertical="center"/>
    </xf>
    <xf numFmtId="10" fontId="22" fillId="9" borderId="26" xfId="5" applyNumberFormat="1" applyFont="1" applyBorder="1" applyAlignment="1" applyProtection="1">
      <alignment horizontal="center" vertical="center"/>
    </xf>
    <xf numFmtId="10" fontId="11" fillId="9" borderId="26" xfId="5" applyNumberFormat="1" applyFont="1" applyBorder="1" applyAlignment="1" applyProtection="1">
      <alignment horizontal="center" vertical="center"/>
    </xf>
    <xf numFmtId="0" fontId="22" fillId="18" borderId="22" xfId="4" applyFont="1" applyFill="1" applyBorder="1" applyAlignment="1">
      <alignment vertical="center"/>
    </xf>
    <xf numFmtId="0" fontId="22" fillId="18" borderId="23" xfId="4" applyFont="1" applyFill="1" applyBorder="1" applyAlignment="1">
      <alignment vertical="center"/>
    </xf>
    <xf numFmtId="0" fontId="22" fillId="18" borderId="24" xfId="4" applyFont="1" applyFill="1" applyBorder="1" applyAlignment="1">
      <alignment vertical="center"/>
    </xf>
    <xf numFmtId="0" fontId="22" fillId="18" borderId="25" xfId="4" applyFont="1" applyFill="1" applyBorder="1" applyAlignment="1">
      <alignment vertical="center"/>
    </xf>
    <xf numFmtId="10" fontId="22" fillId="18" borderId="26" xfId="5" applyNumberFormat="1" applyFont="1" applyFill="1" applyBorder="1" applyAlignment="1" applyProtection="1">
      <alignment horizontal="center" vertical="center"/>
    </xf>
    <xf numFmtId="0" fontId="23" fillId="9" borderId="27" xfId="4" applyFont="1" applyBorder="1" applyAlignment="1">
      <alignment vertical="center"/>
    </xf>
    <xf numFmtId="0" fontId="23" fillId="9" borderId="28" xfId="4" applyFont="1" applyBorder="1" applyAlignment="1">
      <alignment vertical="center"/>
    </xf>
    <xf numFmtId="0" fontId="23" fillId="9" borderId="29" xfId="4" applyFont="1" applyBorder="1" applyAlignment="1">
      <alignment vertical="center"/>
    </xf>
    <xf numFmtId="0" fontId="23" fillId="9" borderId="30" xfId="4" applyFont="1" applyBorder="1" applyAlignment="1">
      <alignment vertical="center"/>
    </xf>
    <xf numFmtId="10" fontId="31" fillId="11" borderId="31" xfId="5" applyNumberFormat="1" applyFont="1" applyFill="1" applyBorder="1" applyAlignment="1" applyProtection="1">
      <alignment horizontal="center" vertical="center"/>
      <protection locked="0"/>
    </xf>
    <xf numFmtId="0" fontId="22" fillId="9" borderId="32" xfId="4" applyFont="1" applyBorder="1" applyAlignment="1">
      <alignment vertical="center"/>
    </xf>
    <xf numFmtId="0" fontId="22" fillId="9" borderId="33" xfId="4" applyFont="1" applyBorder="1" applyAlignment="1">
      <alignment vertical="center"/>
    </xf>
    <xf numFmtId="0" fontId="22" fillId="9" borderId="34" xfId="4" applyFont="1" applyBorder="1" applyAlignment="1">
      <alignment vertical="center"/>
    </xf>
    <xf numFmtId="0" fontId="22" fillId="9" borderId="35" xfId="4" applyFont="1" applyBorder="1" applyAlignment="1">
      <alignment horizontal="right" vertical="center"/>
    </xf>
    <xf numFmtId="0" fontId="22" fillId="9" borderId="33" xfId="4" applyFont="1" applyBorder="1" applyAlignment="1">
      <alignment horizontal="right" vertical="center"/>
    </xf>
    <xf numFmtId="10" fontId="22" fillId="9" borderId="36" xfId="5" applyNumberFormat="1" applyFont="1" applyBorder="1" applyAlignment="1" applyProtection="1">
      <alignment horizontal="center" vertical="center"/>
    </xf>
    <xf numFmtId="0" fontId="23" fillId="9" borderId="1" xfId="4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1" fillId="17" borderId="0" xfId="0" applyFont="1" applyFill="1" applyAlignment="1">
      <alignment vertical="center"/>
    </xf>
    <xf numFmtId="10" fontId="21" fillId="17" borderId="0" xfId="2" applyNumberFormat="1" applyFont="1" applyFill="1" applyAlignment="1" applyProtection="1">
      <alignment vertical="center"/>
    </xf>
    <xf numFmtId="10" fontId="32" fillId="0" borderId="0" xfId="2" applyNumberFormat="1" applyFont="1" applyAlignment="1" applyProtection="1">
      <alignment vertical="center"/>
    </xf>
    <xf numFmtId="10" fontId="0" fillId="9" borderId="4" xfId="0" applyNumberFormat="1" applyFill="1" applyBorder="1" applyAlignment="1" applyProtection="1">
      <alignment vertical="top" wrapText="1"/>
      <protection locked="0"/>
    </xf>
    <xf numFmtId="0" fontId="0" fillId="0" borderId="40" xfId="0" applyBorder="1"/>
    <xf numFmtId="0" fontId="0" fillId="0" borderId="41" xfId="0" applyBorder="1"/>
    <xf numFmtId="0" fontId="0" fillId="0" borderId="40" xfId="0" applyBorder="1" applyAlignment="1">
      <alignment vertical="center"/>
    </xf>
    <xf numFmtId="0" fontId="0" fillId="14" borderId="4" xfId="0" applyFill="1" applyBorder="1"/>
    <xf numFmtId="0" fontId="0" fillId="0" borderId="4" xfId="0" applyBorder="1"/>
    <xf numFmtId="0" fontId="27" fillId="0" borderId="42" xfId="0" applyFont="1" applyBorder="1" applyAlignment="1">
      <alignment horizontal="left" vertical="center" wrapText="1"/>
    </xf>
    <xf numFmtId="164" fontId="34" fillId="12" borderId="1" xfId="1" applyNumberFormat="1" applyFont="1" applyFill="1" applyAlignment="1" applyProtection="1">
      <alignment vertical="center" wrapText="1"/>
      <protection hidden="1"/>
    </xf>
    <xf numFmtId="0" fontId="0" fillId="12" borderId="1" xfId="0" applyFill="1" applyBorder="1"/>
    <xf numFmtId="164" fontId="34" fillId="12" borderId="52" xfId="1" applyNumberFormat="1" applyFont="1" applyFill="1" applyBorder="1" applyAlignment="1" applyProtection="1">
      <alignment vertical="center" wrapText="1"/>
      <protection hidden="1"/>
    </xf>
    <xf numFmtId="1" fontId="34" fillId="12" borderId="1" xfId="1" applyNumberFormat="1" applyFont="1" applyFill="1" applyAlignment="1" applyProtection="1">
      <alignment horizontal="center" vertical="center"/>
      <protection locked="0"/>
    </xf>
    <xf numFmtId="164" fontId="34" fillId="12" borderId="4" xfId="1" applyNumberFormat="1" applyFont="1" applyFill="1" applyBorder="1" applyAlignment="1" applyProtection="1">
      <alignment vertical="center" wrapText="1"/>
      <protection hidden="1"/>
    </xf>
    <xf numFmtId="164" fontId="34" fillId="12" borderId="1" xfId="1" applyNumberFormat="1" applyFont="1" applyFill="1" applyAlignment="1" applyProtection="1">
      <alignment horizontal="center" vertical="center" wrapText="1"/>
      <protection hidden="1"/>
    </xf>
    <xf numFmtId="0" fontId="2" fillId="0" borderId="42" xfId="0" applyFont="1" applyBorder="1" applyAlignment="1">
      <alignment horizontal="left" vertical="center" wrapText="1"/>
    </xf>
    <xf numFmtId="164" fontId="7" fillId="12" borderId="55" xfId="0" applyNumberFormat="1" applyFont="1" applyFill="1" applyBorder="1"/>
    <xf numFmtId="0" fontId="0" fillId="12" borderId="41" xfId="0" applyFill="1" applyBorder="1"/>
    <xf numFmtId="166" fontId="0" fillId="12" borderId="50" xfId="0" applyNumberFormat="1" applyFill="1" applyBorder="1"/>
    <xf numFmtId="166" fontId="0" fillId="12" borderId="40" xfId="0" applyNumberFormat="1" applyFill="1" applyBorder="1"/>
    <xf numFmtId="164" fontId="33" fillId="12" borderId="41" xfId="1" applyNumberFormat="1" applyFont="1" applyFill="1" applyBorder="1" applyAlignment="1" applyProtection="1">
      <alignment vertical="center" wrapText="1"/>
      <protection hidden="1"/>
    </xf>
    <xf numFmtId="164" fontId="6" fillId="12" borderId="1" xfId="1" applyNumberFormat="1" applyFont="1" applyFill="1" applyAlignment="1" applyProtection="1">
      <alignment vertical="center" wrapText="1"/>
      <protection hidden="1"/>
    </xf>
    <xf numFmtId="1" fontId="33" fillId="12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58" xfId="0" applyBorder="1"/>
    <xf numFmtId="4" fontId="0" fillId="0" borderId="0" xfId="0" applyNumberFormat="1"/>
    <xf numFmtId="0" fontId="93" fillId="0" borderId="2" xfId="0" applyFont="1" applyBorder="1" applyAlignment="1">
      <alignment wrapText="1"/>
    </xf>
    <xf numFmtId="0" fontId="96" fillId="0" borderId="2" xfId="0" applyFont="1" applyBorder="1" applyAlignment="1">
      <alignment horizontal="center" vertical="top" wrapText="1"/>
    </xf>
    <xf numFmtId="0" fontId="96" fillId="0" borderId="2" xfId="0" applyFont="1" applyBorder="1" applyAlignment="1">
      <alignment horizontal="left" vertical="top" wrapText="1"/>
    </xf>
    <xf numFmtId="0" fontId="96" fillId="0" borderId="2" xfId="0" applyFont="1" applyBorder="1" applyAlignment="1">
      <alignment horizontal="right" vertical="top" wrapText="1"/>
    </xf>
    <xf numFmtId="0" fontId="96" fillId="0" borderId="2" xfId="0" applyFont="1" applyBorder="1" applyAlignment="1">
      <alignment horizontal="left" vertical="top" wrapText="1" indent="1"/>
    </xf>
    <xf numFmtId="0" fontId="97" fillId="108" borderId="2" xfId="0" applyFont="1" applyFill="1" applyBorder="1" applyAlignment="1">
      <alignment horizontal="center" vertical="top" wrapText="1"/>
    </xf>
    <xf numFmtId="0" fontId="98" fillId="107" borderId="2" xfId="0" applyFont="1" applyFill="1" applyBorder="1" applyAlignment="1">
      <alignment horizontal="center" vertical="top" shrinkToFit="1"/>
    </xf>
    <xf numFmtId="0" fontId="92" fillId="107" borderId="2" xfId="0" applyFont="1" applyFill="1" applyBorder="1" applyAlignment="1">
      <alignment horizontal="left" vertical="top" wrapText="1"/>
    </xf>
    <xf numFmtId="0" fontId="97" fillId="107" borderId="2" xfId="0" applyFont="1" applyFill="1" applyBorder="1" applyAlignment="1">
      <alignment horizontal="center" vertical="top" wrapText="1"/>
    </xf>
    <xf numFmtId="0" fontId="97" fillId="107" borderId="2" xfId="0" applyFont="1" applyFill="1" applyBorder="1" applyAlignment="1">
      <alignment horizontal="right" vertical="top" wrapText="1"/>
    </xf>
    <xf numFmtId="0" fontId="97" fillId="107" borderId="2" xfId="0" applyFont="1" applyFill="1" applyBorder="1" applyAlignment="1">
      <alignment horizontal="left" vertical="top" wrapText="1"/>
    </xf>
    <xf numFmtId="0" fontId="99" fillId="0" borderId="2" xfId="0" applyFont="1" applyBorder="1" applyAlignment="1">
      <alignment horizontal="left" vertical="top" wrapText="1"/>
    </xf>
    <xf numFmtId="0" fontId="99" fillId="0" borderId="2" xfId="0" applyFont="1" applyBorder="1" applyAlignment="1">
      <alignment horizontal="right" vertical="top" wrapText="1"/>
    </xf>
    <xf numFmtId="0" fontId="99" fillId="0" borderId="2" xfId="0" applyFont="1" applyBorder="1" applyAlignment="1">
      <alignment horizontal="left" vertical="top" wrapText="1" indent="1"/>
    </xf>
    <xf numFmtId="0" fontId="99" fillId="0" borderId="2" xfId="0" applyFont="1" applyBorder="1" applyAlignment="1">
      <alignment horizontal="left" vertical="top" wrapText="1" indent="2"/>
    </xf>
    <xf numFmtId="0" fontId="99" fillId="107" borderId="2" xfId="0" applyFont="1" applyFill="1" applyBorder="1" applyAlignment="1">
      <alignment horizontal="center" vertical="top" wrapText="1"/>
    </xf>
    <xf numFmtId="0" fontId="99" fillId="107" borderId="2" xfId="0" applyFont="1" applyFill="1" applyBorder="1" applyAlignment="1">
      <alignment horizontal="left" vertical="top" wrapText="1" indent="2"/>
    </xf>
    <xf numFmtId="165" fontId="97" fillId="107" borderId="2" xfId="0" applyNumberFormat="1" applyFont="1" applyFill="1" applyBorder="1" applyAlignment="1">
      <alignment horizontal="right" vertical="top" wrapText="1"/>
    </xf>
    <xf numFmtId="165" fontId="97" fillId="0" borderId="2" xfId="0" applyNumberFormat="1" applyFont="1" applyBorder="1" applyAlignment="1">
      <alignment horizontal="right" vertical="top" wrapText="1"/>
    </xf>
    <xf numFmtId="165" fontId="99" fillId="0" borderId="2" xfId="0" applyNumberFormat="1" applyFont="1" applyBorder="1" applyAlignment="1">
      <alignment horizontal="right" vertical="top" wrapText="1"/>
    </xf>
    <xf numFmtId="0" fontId="101" fillId="12" borderId="4" xfId="1" applyFont="1" applyFill="1" applyBorder="1" applyAlignment="1" applyProtection="1">
      <alignment horizontal="center" vertical="center" wrapText="1"/>
      <protection hidden="1"/>
    </xf>
    <xf numFmtId="0" fontId="101" fillId="12" borderId="96" xfId="1" applyFont="1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wrapText="1"/>
    </xf>
    <xf numFmtId="0" fontId="97" fillId="107" borderId="1" xfId="0" applyFont="1" applyFill="1" applyBorder="1" applyAlignment="1">
      <alignment horizontal="center" vertical="top" wrapText="1"/>
    </xf>
    <xf numFmtId="165" fontId="97" fillId="107" borderId="1" xfId="0" applyNumberFormat="1" applyFont="1" applyFill="1" applyBorder="1" applyAlignment="1">
      <alignment horizontal="right" vertical="top" wrapText="1"/>
    </xf>
    <xf numFmtId="165" fontId="0" fillId="0" borderId="0" xfId="0" applyNumberFormat="1"/>
    <xf numFmtId="0" fontId="0" fillId="109" borderId="0" xfId="0" applyFill="1"/>
    <xf numFmtId="0" fontId="102" fillId="0" borderId="2" xfId="0" applyFont="1" applyBorder="1" applyAlignment="1">
      <alignment horizontal="center" vertical="top" wrapText="1"/>
    </xf>
    <xf numFmtId="0" fontId="102" fillId="0" borderId="2" xfId="0" applyFont="1" applyBorder="1" applyAlignment="1">
      <alignment horizontal="left" vertical="top" wrapText="1"/>
    </xf>
    <xf numFmtId="0" fontId="102" fillId="0" borderId="2" xfId="0" applyFont="1" applyBorder="1" applyAlignment="1">
      <alignment horizontal="right" vertical="top" wrapText="1"/>
    </xf>
    <xf numFmtId="0" fontId="102" fillId="0" borderId="2" xfId="0" applyFont="1" applyBorder="1" applyAlignment="1">
      <alignment horizontal="left" vertical="top" wrapText="1" indent="1"/>
    </xf>
    <xf numFmtId="0" fontId="95" fillId="9" borderId="2" xfId="0" applyFont="1" applyFill="1" applyBorder="1" applyAlignment="1">
      <alignment horizontal="left" vertical="center" wrapText="1"/>
    </xf>
    <xf numFmtId="0" fontId="95" fillId="9" borderId="2" xfId="0" applyFont="1" applyFill="1" applyBorder="1" applyAlignment="1">
      <alignment horizontal="center" vertical="center" wrapText="1"/>
    </xf>
    <xf numFmtId="4" fontId="103" fillId="9" borderId="2" xfId="0" applyNumberFormat="1" applyFont="1" applyFill="1" applyBorder="1" applyAlignment="1">
      <alignment horizontal="center" vertical="center" wrapText="1"/>
    </xf>
    <xf numFmtId="2" fontId="103" fillId="9" borderId="2" xfId="0" applyNumberFormat="1" applyFont="1" applyFill="1" applyBorder="1" applyAlignment="1" applyProtection="1">
      <alignment horizontal="center" vertical="center" wrapText="1"/>
      <protection locked="0"/>
    </xf>
    <xf numFmtId="4" fontId="103" fillId="9" borderId="2" xfId="0" applyNumberFormat="1" applyFont="1" applyFill="1" applyBorder="1" applyAlignment="1">
      <alignment horizontal="right" vertical="center" wrapText="1"/>
    </xf>
    <xf numFmtId="0" fontId="103" fillId="9" borderId="2" xfId="0" applyFont="1" applyFill="1" applyBorder="1" applyAlignment="1" applyProtection="1">
      <alignment horizontal="center" vertical="center" wrapText="1"/>
      <protection locked="0"/>
    </xf>
    <xf numFmtId="0" fontId="103" fillId="9" borderId="2" xfId="0" applyFont="1" applyFill="1" applyBorder="1" applyAlignment="1">
      <alignment horizontal="left" vertical="center" wrapText="1"/>
    </xf>
    <xf numFmtId="0" fontId="103" fillId="9" borderId="2" xfId="0" applyFont="1" applyFill="1" applyBorder="1" applyAlignment="1">
      <alignment horizontal="center" vertical="center" wrapText="1"/>
    </xf>
    <xf numFmtId="0" fontId="103" fillId="110" borderId="2" xfId="0" applyFont="1" applyFill="1" applyBorder="1" applyAlignment="1">
      <alignment horizontal="center" vertical="center" wrapText="1"/>
    </xf>
    <xf numFmtId="0" fontId="93" fillId="0" borderId="2" xfId="0" applyFont="1" applyBorder="1" applyAlignment="1">
      <alignment vertical="center" wrapText="1"/>
    </xf>
    <xf numFmtId="0" fontId="93" fillId="110" borderId="2" xfId="0" applyFont="1" applyFill="1" applyBorder="1" applyAlignment="1">
      <alignment horizontal="center" vertical="center"/>
    </xf>
    <xf numFmtId="0" fontId="104" fillId="0" borderId="2" xfId="0" applyFont="1" applyBorder="1" applyAlignment="1">
      <alignment wrapText="1"/>
    </xf>
    <xf numFmtId="0" fontId="104" fillId="110" borderId="2" xfId="0" applyFont="1" applyFill="1" applyBorder="1" applyAlignment="1">
      <alignment horizontal="center" vertical="center"/>
    </xf>
    <xf numFmtId="0" fontId="104" fillId="110" borderId="2" xfId="0" applyFont="1" applyFill="1" applyBorder="1" applyAlignment="1">
      <alignment vertical="center"/>
    </xf>
    <xf numFmtId="164" fontId="95" fillId="12" borderId="2" xfId="1" applyNumberFormat="1" applyFont="1" applyFill="1" applyBorder="1" applyAlignment="1" applyProtection="1">
      <alignment horizontal="left" vertical="center" wrapText="1"/>
      <protection locked="0"/>
    </xf>
    <xf numFmtId="164" fontId="95" fillId="12" borderId="2" xfId="1" applyNumberFormat="1" applyFont="1" applyFill="1" applyBorder="1" applyAlignment="1" applyProtection="1">
      <alignment horizontal="center" vertical="center" wrapText="1"/>
      <protection locked="0"/>
    </xf>
    <xf numFmtId="0" fontId="104" fillId="0" borderId="2" xfId="0" applyFont="1" applyBorder="1" applyAlignment="1">
      <alignment horizontal="left" vertical="top" wrapText="1"/>
    </xf>
    <xf numFmtId="1" fontId="95" fillId="110" borderId="2" xfId="1" applyNumberFormat="1" applyFont="1" applyFill="1" applyBorder="1" applyAlignment="1" applyProtection="1">
      <alignment horizontal="center" vertical="center" wrapText="1"/>
      <protection locked="0"/>
    </xf>
    <xf numFmtId="4" fontId="103" fillId="111" borderId="2" xfId="0" applyNumberFormat="1" applyFont="1" applyFill="1" applyBorder="1" applyAlignment="1">
      <alignment horizontal="right" vertical="center" wrapText="1"/>
    </xf>
    <xf numFmtId="164" fontId="95" fillId="111" borderId="2" xfId="1" applyNumberFormat="1" applyFont="1" applyFill="1" applyBorder="1" applyAlignment="1" applyProtection="1">
      <alignment horizontal="center" vertical="center" wrapText="1"/>
      <protection locked="0"/>
    </xf>
    <xf numFmtId="2" fontId="103" fillId="111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0" fontId="93" fillId="110" borderId="2" xfId="0" applyFont="1" applyFill="1" applyBorder="1" applyAlignment="1">
      <alignment horizontal="center" vertical="center" wrapText="1"/>
    </xf>
    <xf numFmtId="4" fontId="105" fillId="9" borderId="2" xfId="0" applyNumberFormat="1" applyFont="1" applyFill="1" applyBorder="1" applyAlignment="1">
      <alignment horizontal="right" vertical="center" wrapText="1"/>
    </xf>
    <xf numFmtId="164" fontId="34" fillId="12" borderId="1" xfId="1" applyNumberFormat="1" applyFont="1" applyFill="1" applyAlignment="1" applyProtection="1">
      <alignment horizontal="right" vertical="center"/>
      <protection locked="0"/>
    </xf>
    <xf numFmtId="0" fontId="97" fillId="12" borderId="1" xfId="0" applyFont="1" applyFill="1" applyBorder="1" applyAlignment="1">
      <alignment horizontal="center" vertical="top" wrapText="1"/>
    </xf>
    <xf numFmtId="0" fontId="0" fillId="12" borderId="0" xfId="0" applyFill="1"/>
    <xf numFmtId="0" fontId="0" fillId="12" borderId="0" xfId="0" applyFill="1" applyAlignment="1">
      <alignment wrapText="1"/>
    </xf>
    <xf numFmtId="165" fontId="97" fillId="12" borderId="1" xfId="0" applyNumberFormat="1" applyFont="1" applyFill="1" applyBorder="1" applyAlignment="1">
      <alignment horizontal="right" vertical="top" wrapText="1"/>
    </xf>
    <xf numFmtId="165" fontId="0" fillId="12" borderId="0" xfId="0" applyNumberFormat="1" applyFill="1"/>
    <xf numFmtId="0" fontId="95" fillId="0" borderId="4" xfId="0" applyFont="1" applyBorder="1" applyAlignment="1">
      <alignment horizontal="center" vertical="top" wrapText="1"/>
    </xf>
    <xf numFmtId="0" fontId="95" fillId="0" borderId="4" xfId="0" applyFont="1" applyBorder="1" applyAlignment="1">
      <alignment horizontal="left" vertical="top" wrapText="1"/>
    </xf>
    <xf numFmtId="0" fontId="101" fillId="0" borderId="4" xfId="0" applyFont="1" applyBorder="1" applyAlignment="1">
      <alignment horizontal="left" vertical="top" wrapText="1"/>
    </xf>
    <xf numFmtId="0" fontId="101" fillId="0" borderId="4" xfId="0" applyFont="1" applyBorder="1" applyAlignment="1">
      <alignment horizontal="right" vertical="top" wrapText="1"/>
    </xf>
    <xf numFmtId="0" fontId="101" fillId="0" borderId="4" xfId="0" applyFont="1" applyBorder="1" applyAlignment="1">
      <alignment horizontal="left" vertical="top" wrapText="1" indent="1"/>
    </xf>
    <xf numFmtId="0" fontId="104" fillId="12" borderId="4" xfId="0" applyFont="1" applyFill="1" applyBorder="1"/>
    <xf numFmtId="0" fontId="101" fillId="0" borderId="4" xfId="0" applyFont="1" applyBorder="1" applyAlignment="1">
      <alignment horizontal="left" vertical="top" wrapText="1" indent="2"/>
    </xf>
    <xf numFmtId="165" fontId="101" fillId="0" borderId="4" xfId="0" applyNumberFormat="1" applyFont="1" applyBorder="1" applyAlignment="1">
      <alignment horizontal="left" vertical="top" wrapText="1" indent="2"/>
    </xf>
    <xf numFmtId="0" fontId="106" fillId="0" borderId="4" xfId="0" applyFont="1" applyBorder="1" applyAlignment="1">
      <alignment vertical="center" wrapText="1"/>
    </xf>
    <xf numFmtId="0" fontId="95" fillId="12" borderId="4" xfId="0" applyFont="1" applyFill="1" applyBorder="1" applyAlignment="1">
      <alignment horizontal="center" vertical="top" wrapText="1"/>
    </xf>
    <xf numFmtId="0" fontId="103" fillId="9" borderId="4" xfId="0" applyFont="1" applyFill="1" applyBorder="1" applyAlignment="1">
      <alignment horizontal="left" vertical="top" wrapText="1"/>
    </xf>
    <xf numFmtId="0" fontId="95" fillId="9" borderId="4" xfId="0" applyFont="1" applyFill="1" applyBorder="1" applyAlignment="1">
      <alignment horizontal="center" vertical="center" wrapText="1"/>
    </xf>
    <xf numFmtId="0" fontId="104" fillId="12" borderId="4" xfId="0" applyFont="1" applyFill="1" applyBorder="1" applyAlignment="1">
      <alignment vertical="center"/>
    </xf>
    <xf numFmtId="165" fontId="95" fillId="12" borderId="4" xfId="0" applyNumberFormat="1" applyFont="1" applyFill="1" applyBorder="1" applyAlignment="1">
      <alignment horizontal="right" vertical="center" wrapText="1"/>
    </xf>
    <xf numFmtId="165" fontId="104" fillId="12" borderId="4" xfId="0" applyNumberFormat="1" applyFont="1" applyFill="1" applyBorder="1" applyAlignment="1">
      <alignment vertical="center"/>
    </xf>
    <xf numFmtId="0" fontId="95" fillId="108" borderId="4" xfId="0" applyFont="1" applyFill="1" applyBorder="1" applyAlignment="1">
      <alignment horizontal="center" vertical="center" wrapText="1"/>
    </xf>
    <xf numFmtId="0" fontId="104" fillId="0" borderId="0" xfId="0" applyFont="1" applyAlignment="1">
      <alignment vertical="center"/>
    </xf>
    <xf numFmtId="0" fontId="104" fillId="0" borderId="4" xfId="0" applyFont="1" applyBorder="1" applyAlignment="1">
      <alignment vertical="center" wrapText="1"/>
    </xf>
    <xf numFmtId="0" fontId="104" fillId="0" borderId="4" xfId="0" applyFont="1" applyBorder="1" applyAlignment="1">
      <alignment vertical="center"/>
    </xf>
    <xf numFmtId="0" fontId="104" fillId="109" borderId="4" xfId="0" applyFont="1" applyFill="1" applyBorder="1" applyAlignment="1">
      <alignment vertical="center"/>
    </xf>
    <xf numFmtId="165" fontId="95" fillId="107" borderId="4" xfId="0" applyNumberFormat="1" applyFont="1" applyFill="1" applyBorder="1" applyAlignment="1">
      <alignment horizontal="right" vertical="center" wrapText="1"/>
    </xf>
    <xf numFmtId="165" fontId="104" fillId="0" borderId="4" xfId="0" applyNumberFormat="1" applyFont="1" applyBorder="1" applyAlignment="1">
      <alignment vertical="center"/>
    </xf>
    <xf numFmtId="0" fontId="95" fillId="108" borderId="4" xfId="0" applyFont="1" applyFill="1" applyBorder="1" applyAlignment="1">
      <alignment horizontal="center" vertical="top" wrapText="1"/>
    </xf>
    <xf numFmtId="0" fontId="103" fillId="9" borderId="4" xfId="0" applyFont="1" applyFill="1" applyBorder="1" applyAlignment="1">
      <alignment horizontal="center" vertical="center"/>
    </xf>
    <xf numFmtId="0" fontId="95" fillId="107" borderId="4" xfId="0" applyFont="1" applyFill="1" applyBorder="1" applyAlignment="1">
      <alignment horizontal="center" vertical="center" wrapText="1"/>
    </xf>
    <xf numFmtId="0" fontId="107" fillId="0" borderId="0" xfId="0" applyFont="1" applyAlignment="1">
      <alignment vertical="top" wrapText="1"/>
    </xf>
    <xf numFmtId="4" fontId="25" fillId="10" borderId="61" xfId="0" applyNumberFormat="1" applyFont="1" applyFill="1" applyBorder="1" applyAlignment="1">
      <alignment horizontal="right" vertical="center" wrapText="1"/>
    </xf>
    <xf numFmtId="0" fontId="108" fillId="15" borderId="14" xfId="0" applyFont="1" applyFill="1" applyBorder="1"/>
    <xf numFmtId="49" fontId="108" fillId="15" borderId="6" xfId="0" applyNumberFormat="1" applyFont="1" applyFill="1" applyBorder="1"/>
    <xf numFmtId="49" fontId="109" fillId="15" borderId="6" xfId="0" applyNumberFormat="1" applyFont="1" applyFill="1" applyBorder="1" applyAlignment="1">
      <alignment horizontal="left" vertical="center" wrapText="1"/>
    </xf>
    <xf numFmtId="0" fontId="52" fillId="0" borderId="39" xfId="0" applyFont="1" applyBorder="1" applyAlignment="1">
      <alignment horizontal="center"/>
    </xf>
    <xf numFmtId="0" fontId="52" fillId="0" borderId="5" xfId="0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52" fillId="0" borderId="105" xfId="0" applyFont="1" applyBorder="1" applyAlignment="1">
      <alignment horizontal="center" vertical="center" wrapText="1"/>
    </xf>
    <xf numFmtId="0" fontId="52" fillId="0" borderId="49" xfId="0" applyFont="1" applyBorder="1" applyAlignment="1">
      <alignment horizontal="center"/>
    </xf>
    <xf numFmtId="0" fontId="52" fillId="0" borderId="51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2" fontId="52" fillId="12" borderId="8" xfId="0" applyNumberFormat="1" applyFont="1" applyFill="1" applyBorder="1" applyAlignment="1">
      <alignment horizontal="center"/>
    </xf>
    <xf numFmtId="4" fontId="52" fillId="0" borderId="4" xfId="0" applyNumberFormat="1" applyFont="1" applyBorder="1" applyAlignment="1">
      <alignment horizontal="center" vertical="center"/>
    </xf>
    <xf numFmtId="4" fontId="52" fillId="0" borderId="107" xfId="0" applyNumberFormat="1" applyFont="1" applyBorder="1" applyAlignment="1">
      <alignment horizontal="center" vertical="center"/>
    </xf>
    <xf numFmtId="4" fontId="108" fillId="10" borderId="4" xfId="0" applyNumberFormat="1" applyFont="1" applyFill="1" applyBorder="1" applyAlignment="1">
      <alignment horizontal="center"/>
    </xf>
    <xf numFmtId="4" fontId="52" fillId="0" borderId="107" xfId="0" applyNumberFormat="1" applyFont="1" applyBorder="1" applyAlignment="1">
      <alignment horizontal="center"/>
    </xf>
    <xf numFmtId="0" fontId="52" fillId="15" borderId="37" xfId="0" applyFont="1" applyFill="1" applyBorder="1"/>
    <xf numFmtId="0" fontId="52" fillId="15" borderId="13" xfId="0" applyFont="1" applyFill="1" applyBorder="1" applyAlignment="1">
      <alignment horizontal="center"/>
    </xf>
    <xf numFmtId="0" fontId="52" fillId="0" borderId="5" xfId="0" applyFont="1" applyBorder="1" applyAlignment="1">
      <alignment horizontal="center" wrapText="1"/>
    </xf>
    <xf numFmtId="2" fontId="52" fillId="9" borderId="4" xfId="1508" applyNumberFormat="1" applyFont="1" applyBorder="1" applyAlignment="1">
      <alignment horizontal="center" vertical="center"/>
    </xf>
    <xf numFmtId="2" fontId="52" fillId="0" borderId="4" xfId="0" applyNumberFormat="1" applyFont="1" applyBorder="1" applyAlignment="1">
      <alignment horizontal="center" vertical="center"/>
    </xf>
    <xf numFmtId="2" fontId="108" fillId="10" borderId="4" xfId="1508" applyNumberFormat="1" applyFont="1" applyFill="1" applyBorder="1" applyAlignment="1">
      <alignment horizontal="center"/>
    </xf>
    <xf numFmtId="0" fontId="108" fillId="12" borderId="101" xfId="0" applyFont="1" applyFill="1" applyBorder="1" applyAlignment="1">
      <alignment horizontal="center"/>
    </xf>
    <xf numFmtId="0" fontId="108" fillId="12" borderId="3" xfId="0" applyFont="1" applyFill="1" applyBorder="1" applyAlignment="1">
      <alignment horizontal="center"/>
    </xf>
    <xf numFmtId="0" fontId="108" fillId="12" borderId="102" xfId="0" applyFont="1" applyFill="1" applyBorder="1" applyAlignment="1">
      <alignment horizontal="center"/>
    </xf>
    <xf numFmtId="0" fontId="108" fillId="15" borderId="109" xfId="0" applyFont="1" applyFill="1" applyBorder="1"/>
    <xf numFmtId="0" fontId="52" fillId="15" borderId="40" xfId="0" applyFont="1" applyFill="1" applyBorder="1"/>
    <xf numFmtId="0" fontId="52" fillId="0" borderId="5" xfId="0" applyFont="1" applyBorder="1" applyAlignment="1">
      <alignment horizontal="center"/>
    </xf>
    <xf numFmtId="0" fontId="52" fillId="0" borderId="4" xfId="0" applyFont="1" applyBorder="1" applyAlignment="1">
      <alignment horizontal="center" vertical="center"/>
    </xf>
    <xf numFmtId="2" fontId="52" fillId="0" borderId="106" xfId="0" applyNumberFormat="1" applyFont="1" applyBorder="1" applyAlignment="1">
      <alignment horizontal="center" vertical="center"/>
    </xf>
    <xf numFmtId="2" fontId="52" fillId="0" borderId="13" xfId="0" applyNumberFormat="1" applyFont="1" applyBorder="1" applyAlignment="1">
      <alignment horizontal="center" vertical="center"/>
    </xf>
    <xf numFmtId="4" fontId="108" fillId="10" borderId="107" xfId="0" applyNumberFormat="1" applyFont="1" applyFill="1" applyBorder="1" applyAlignment="1">
      <alignment horizontal="center"/>
    </xf>
    <xf numFmtId="0" fontId="108" fillId="0" borderId="12" xfId="0" applyFont="1" applyBorder="1" applyAlignment="1">
      <alignment horizontal="center"/>
    </xf>
    <xf numFmtId="0" fontId="108" fillId="0" borderId="7" xfId="0" applyFont="1" applyBorder="1" applyAlignment="1">
      <alignment horizontal="center"/>
    </xf>
    <xf numFmtId="0" fontId="108" fillId="0" borderId="108" xfId="0" applyFont="1" applyBorder="1" applyAlignment="1">
      <alignment horizontal="center"/>
    </xf>
    <xf numFmtId="49" fontId="108" fillId="15" borderId="4" xfId="0" applyNumberFormat="1" applyFont="1" applyFill="1" applyBorder="1"/>
    <xf numFmtId="0" fontId="108" fillId="15" borderId="37" xfId="0" applyFont="1" applyFill="1" applyBorder="1"/>
    <xf numFmtId="0" fontId="108" fillId="0" borderId="104" xfId="0" applyFont="1" applyBorder="1" applyAlignment="1">
      <alignment horizontal="center"/>
    </xf>
    <xf numFmtId="0" fontId="108" fillId="0" borderId="39" xfId="0" applyFont="1" applyBorder="1" applyAlignment="1">
      <alignment horizontal="center"/>
    </xf>
    <xf numFmtId="0" fontId="108" fillId="0" borderId="4" xfId="0" applyFont="1" applyBorder="1" applyAlignment="1">
      <alignment horizontal="center" vertical="center"/>
    </xf>
    <xf numFmtId="0" fontId="111" fillId="12" borderId="111" xfId="0" applyFont="1" applyFill="1" applyBorder="1"/>
    <xf numFmtId="0" fontId="111" fillId="12" borderId="0" xfId="0" applyFont="1" applyFill="1"/>
    <xf numFmtId="0" fontId="111" fillId="12" borderId="110" xfId="0" applyFont="1" applyFill="1" applyBorder="1"/>
    <xf numFmtId="0" fontId="108" fillId="15" borderId="4" xfId="0" applyFont="1" applyFill="1" applyBorder="1"/>
    <xf numFmtId="0" fontId="52" fillId="15" borderId="4" xfId="0" applyFont="1" applyFill="1" applyBorder="1" applyAlignment="1">
      <alignment horizontal="center"/>
    </xf>
    <xf numFmtId="0" fontId="108" fillId="0" borderId="49" xfId="0" applyFont="1" applyBorder="1" applyAlignment="1">
      <alignment horizontal="center"/>
    </xf>
    <xf numFmtId="0" fontId="111" fillId="0" borderId="0" xfId="0" applyFont="1"/>
    <xf numFmtId="49" fontId="52" fillId="0" borderId="4" xfId="0" applyNumberFormat="1" applyFont="1" applyBorder="1" applyAlignment="1">
      <alignment horizontal="center" vertical="center"/>
    </xf>
    <xf numFmtId="176" fontId="108" fillId="0" borderId="4" xfId="0" applyNumberFormat="1" applyFont="1" applyBorder="1" applyAlignment="1">
      <alignment horizontal="center" vertical="center"/>
    </xf>
    <xf numFmtId="2" fontId="108" fillId="10" borderId="106" xfId="0" applyNumberFormat="1" applyFont="1" applyFill="1" applyBorder="1" applyAlignment="1">
      <alignment horizontal="center" vertical="center"/>
    </xf>
    <xf numFmtId="2" fontId="52" fillId="12" borderId="4" xfId="0" applyNumberFormat="1" applyFont="1" applyFill="1" applyBorder="1" applyAlignment="1">
      <alignment horizontal="center"/>
    </xf>
    <xf numFmtId="0" fontId="52" fillId="0" borderId="5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49" fontId="108" fillId="15" borderId="4" xfId="0" applyNumberFormat="1" applyFont="1" applyFill="1" applyBorder="1" applyAlignment="1">
      <alignment horizontal="left"/>
    </xf>
    <xf numFmtId="0" fontId="52" fillId="0" borderId="4" xfId="0" applyFont="1" applyBorder="1" applyAlignment="1">
      <alignment horizontal="center" vertical="center" wrapText="1"/>
    </xf>
    <xf numFmtId="2" fontId="108" fillId="0" borderId="106" xfId="0" applyNumberFormat="1" applyFont="1" applyBorder="1" applyAlignment="1">
      <alignment horizontal="center" vertical="center"/>
    </xf>
    <xf numFmtId="2" fontId="52" fillId="0" borderId="51" xfId="0" applyNumberFormat="1" applyFont="1" applyBorder="1" applyAlignment="1">
      <alignment horizontal="center" vertical="center"/>
    </xf>
    <xf numFmtId="2" fontId="52" fillId="0" borderId="51" xfId="0" applyNumberFormat="1" applyFont="1" applyBorder="1" applyAlignment="1">
      <alignment horizontal="center" vertical="center" wrapText="1"/>
    </xf>
    <xf numFmtId="2" fontId="52" fillId="0" borderId="106" xfId="0" applyNumberFormat="1" applyFont="1" applyBorder="1" applyAlignment="1">
      <alignment horizontal="center" vertical="center" wrapText="1"/>
    </xf>
    <xf numFmtId="0" fontId="52" fillId="0" borderId="106" xfId="0" applyFont="1" applyBorder="1" applyAlignment="1">
      <alignment horizontal="center" vertical="center"/>
    </xf>
    <xf numFmtId="4" fontId="52" fillId="12" borderId="4" xfId="0" applyNumberFormat="1" applyFont="1" applyFill="1" applyBorder="1" applyAlignment="1">
      <alignment horizontal="center" vertical="center"/>
    </xf>
    <xf numFmtId="4" fontId="52" fillId="0" borderId="4" xfId="0" applyNumberFormat="1" applyFont="1" applyBorder="1" applyAlignment="1">
      <alignment horizontal="center" vertical="center" wrapText="1"/>
    </xf>
    <xf numFmtId="4" fontId="112" fillId="0" borderId="4" xfId="0" applyNumberFormat="1" applyFont="1" applyBorder="1" applyAlignment="1">
      <alignment horizontal="center" vertical="center"/>
    </xf>
    <xf numFmtId="0" fontId="94" fillId="0" borderId="1" xfId="0" applyFont="1" applyBorder="1" applyAlignment="1">
      <alignment vertical="top"/>
    </xf>
    <xf numFmtId="0" fontId="105" fillId="0" borderId="42" xfId="0" applyFont="1" applyBorder="1" applyAlignment="1">
      <alignment horizontal="left" vertical="center" wrapText="1"/>
    </xf>
    <xf numFmtId="0" fontId="104" fillId="14" borderId="4" xfId="0" applyFont="1" applyFill="1" applyBorder="1"/>
    <xf numFmtId="0" fontId="104" fillId="0" borderId="40" xfId="0" applyFont="1" applyBorder="1"/>
    <xf numFmtId="0" fontId="104" fillId="0" borderId="1" xfId="0" applyFont="1" applyBorder="1"/>
    <xf numFmtId="0" fontId="104" fillId="0" borderId="41" xfId="0" applyFont="1" applyBorder="1"/>
    <xf numFmtId="0" fontId="103" fillId="0" borderId="42" xfId="0" applyFont="1" applyBorder="1" applyAlignment="1">
      <alignment horizontal="left" vertical="center" wrapText="1"/>
    </xf>
    <xf numFmtId="1" fontId="101" fillId="11" borderId="4" xfId="1" applyNumberFormat="1" applyFont="1" applyFill="1" applyBorder="1" applyAlignment="1" applyProtection="1">
      <alignment horizontal="center" vertical="center" wrapText="1"/>
      <protection locked="0"/>
    </xf>
    <xf numFmtId="0" fontId="104" fillId="0" borderId="4" xfId="0" applyFont="1" applyBorder="1"/>
    <xf numFmtId="0" fontId="106" fillId="0" borderId="4" xfId="0" applyFont="1" applyBorder="1" applyAlignment="1">
      <alignment horizontal="center" vertical="center"/>
    </xf>
    <xf numFmtId="0" fontId="104" fillId="0" borderId="43" xfId="0" applyFont="1" applyBorder="1"/>
    <xf numFmtId="0" fontId="104" fillId="0" borderId="44" xfId="0" applyFont="1" applyBorder="1"/>
    <xf numFmtId="0" fontId="104" fillId="14" borderId="44" xfId="0" applyFont="1" applyFill="1" applyBorder="1" applyAlignment="1">
      <alignment horizontal="center" vertical="center"/>
    </xf>
    <xf numFmtId="0" fontId="104" fillId="0" borderId="45" xfId="0" applyFont="1" applyBorder="1"/>
    <xf numFmtId="0" fontId="104" fillId="0" borderId="46" xfId="0" applyFont="1" applyBorder="1"/>
    <xf numFmtId="0" fontId="104" fillId="0" borderId="47" xfId="0" applyFont="1" applyBorder="1"/>
    <xf numFmtId="0" fontId="106" fillId="0" borderId="47" xfId="0" applyFont="1" applyBorder="1" applyAlignment="1">
      <alignment horizontal="center"/>
    </xf>
    <xf numFmtId="0" fontId="104" fillId="0" borderId="47" xfId="0" applyFont="1" applyBorder="1" applyAlignment="1">
      <alignment horizontal="center"/>
    </xf>
    <xf numFmtId="0" fontId="106" fillId="0" borderId="48" xfId="0" applyFont="1" applyBorder="1" applyAlignment="1">
      <alignment horizontal="center"/>
    </xf>
    <xf numFmtId="0" fontId="104" fillId="0" borderId="3" xfId="0" applyFont="1" applyBorder="1" applyAlignment="1">
      <alignment horizontal="left"/>
    </xf>
    <xf numFmtId="0" fontId="106" fillId="0" borderId="3" xfId="0" applyFont="1" applyBorder="1" applyAlignment="1">
      <alignment horizontal="center"/>
    </xf>
    <xf numFmtId="0" fontId="104" fillId="0" borderId="3" xfId="0" applyFont="1" applyBorder="1" applyAlignment="1">
      <alignment horizontal="center"/>
    </xf>
    <xf numFmtId="0" fontId="106" fillId="0" borderId="49" xfId="0" applyFont="1" applyBorder="1" applyAlignment="1">
      <alignment horizontal="center"/>
    </xf>
    <xf numFmtId="0" fontId="95" fillId="0" borderId="42" xfId="0" applyFont="1" applyBorder="1" applyAlignment="1">
      <alignment horizontal="left" vertical="center" wrapText="1"/>
    </xf>
    <xf numFmtId="0" fontId="103" fillId="11" borderId="2" xfId="0" applyFont="1" applyFill="1" applyBorder="1" applyAlignment="1">
      <alignment horizontal="center" vertical="center" wrapText="1"/>
    </xf>
    <xf numFmtId="0" fontId="104" fillId="0" borderId="4" xfId="0" applyFont="1" applyBorder="1" applyAlignment="1">
      <alignment horizontal="center"/>
    </xf>
    <xf numFmtId="0" fontId="104" fillId="12" borderId="50" xfId="0" applyFont="1" applyFill="1" applyBorder="1"/>
    <xf numFmtId="0" fontId="104" fillId="12" borderId="1" xfId="0" applyFont="1" applyFill="1" applyBorder="1"/>
    <xf numFmtId="164" fontId="106" fillId="12" borderId="51" xfId="0" applyNumberFormat="1" applyFont="1" applyFill="1" applyBorder="1"/>
    <xf numFmtId="0" fontId="104" fillId="12" borderId="40" xfId="0" applyFont="1" applyFill="1" applyBorder="1"/>
    <xf numFmtId="164" fontId="95" fillId="12" borderId="52" xfId="1" applyNumberFormat="1" applyFont="1" applyFill="1" applyBorder="1" applyAlignment="1" applyProtection="1">
      <alignment vertical="center" wrapText="1"/>
      <protection hidden="1"/>
    </xf>
    <xf numFmtId="164" fontId="106" fillId="12" borderId="41" xfId="0" applyNumberFormat="1" applyFont="1" applyFill="1" applyBorder="1"/>
    <xf numFmtId="164" fontId="95" fillId="12" borderId="4" xfId="1" applyNumberFormat="1" applyFont="1" applyFill="1" applyBorder="1" applyAlignment="1" applyProtection="1">
      <alignment vertical="center" wrapText="1"/>
      <protection hidden="1"/>
    </xf>
    <xf numFmtId="0" fontId="101" fillId="0" borderId="42" xfId="0" applyFont="1" applyBorder="1" applyAlignment="1">
      <alignment horizontal="left" vertical="center" wrapText="1"/>
    </xf>
    <xf numFmtId="0" fontId="105" fillId="0" borderId="6" xfId="0" applyFont="1" applyBorder="1" applyAlignment="1">
      <alignment horizontal="left" vertical="center" wrapText="1"/>
    </xf>
    <xf numFmtId="0" fontId="105" fillId="0" borderId="7" xfId="0" applyFont="1" applyBorder="1" applyAlignment="1">
      <alignment horizontal="left" vertical="center" wrapText="1"/>
    </xf>
    <xf numFmtId="0" fontId="105" fillId="0" borderId="8" xfId="0" applyFont="1" applyBorder="1" applyAlignment="1">
      <alignment horizontal="left" vertical="center" wrapText="1"/>
    </xf>
    <xf numFmtId="164" fontId="106" fillId="12" borderId="55" xfId="0" applyNumberFormat="1" applyFont="1" applyFill="1" applyBorder="1"/>
    <xf numFmtId="0" fontId="105" fillId="0" borderId="1" xfId="0" applyFont="1" applyBorder="1" applyAlignment="1">
      <alignment horizontal="left" vertical="center" wrapText="1"/>
    </xf>
    <xf numFmtId="0" fontId="105" fillId="0" borderId="41" xfId="0" applyFont="1" applyBorder="1" applyAlignment="1">
      <alignment horizontal="left" vertical="center" wrapText="1"/>
    </xf>
    <xf numFmtId="1" fontId="95" fillId="12" borderId="56" xfId="1" applyNumberFormat="1" applyFont="1" applyFill="1" applyBorder="1" applyAlignment="1" applyProtection="1">
      <alignment horizontal="center" vertical="center"/>
      <protection locked="0"/>
    </xf>
    <xf numFmtId="164" fontId="95" fillId="12" borderId="56" xfId="1" applyNumberFormat="1" applyFont="1" applyFill="1" applyBorder="1" applyAlignment="1" applyProtection="1">
      <alignment horizontal="center" vertical="center" wrapText="1"/>
      <protection hidden="1"/>
    </xf>
    <xf numFmtId="164" fontId="95" fillId="12" borderId="56" xfId="1" applyNumberFormat="1" applyFont="1" applyFill="1" applyBorder="1" applyAlignment="1" applyProtection="1">
      <alignment vertical="center" wrapText="1"/>
      <protection hidden="1"/>
    </xf>
    <xf numFmtId="0" fontId="104" fillId="12" borderId="56" xfId="0" applyFont="1" applyFill="1" applyBorder="1"/>
    <xf numFmtId="0" fontId="104" fillId="12" borderId="57" xfId="0" applyFont="1" applyFill="1" applyBorder="1"/>
    <xf numFmtId="1" fontId="95" fillId="11" borderId="4" xfId="1" applyNumberFormat="1" applyFont="1" applyFill="1" applyBorder="1" applyAlignment="1" applyProtection="1">
      <alignment horizontal="center" vertical="center"/>
      <protection locked="0"/>
    </xf>
    <xf numFmtId="0" fontId="104" fillId="12" borderId="58" xfId="0" applyFont="1" applyFill="1" applyBorder="1"/>
    <xf numFmtId="166" fontId="104" fillId="12" borderId="50" xfId="0" applyNumberFormat="1" applyFont="1" applyFill="1" applyBorder="1"/>
    <xf numFmtId="0" fontId="103" fillId="0" borderId="2" xfId="0" applyFont="1" applyBorder="1" applyAlignment="1">
      <alignment horizontal="center" vertical="center" wrapText="1"/>
    </xf>
    <xf numFmtId="164" fontId="95" fillId="12" borderId="4" xfId="1" applyNumberFormat="1" applyFont="1" applyFill="1" applyBorder="1" applyAlignment="1" applyProtection="1">
      <alignment horizontal="center" vertical="center" wrapText="1"/>
      <protection hidden="1"/>
    </xf>
    <xf numFmtId="164" fontId="95" fillId="12" borderId="2" xfId="1" applyNumberFormat="1" applyFont="1" applyFill="1" applyBorder="1" applyAlignment="1" applyProtection="1">
      <alignment horizontal="center" vertical="center" wrapText="1"/>
      <protection hidden="1"/>
    </xf>
    <xf numFmtId="0" fontId="103" fillId="11" borderId="61" xfId="0" applyFont="1" applyFill="1" applyBorder="1" applyAlignment="1">
      <alignment horizontal="center" vertical="center" wrapText="1"/>
    </xf>
    <xf numFmtId="0" fontId="104" fillId="0" borderId="58" xfId="0" applyFont="1" applyBorder="1" applyAlignment="1">
      <alignment horizontal="left"/>
    </xf>
    <xf numFmtId="0" fontId="101" fillId="12" borderId="94" xfId="1" applyFont="1" applyFill="1" applyBorder="1" applyAlignment="1" applyProtection="1">
      <alignment vertical="center"/>
      <protection hidden="1"/>
    </xf>
    <xf numFmtId="0" fontId="104" fillId="12" borderId="51" xfId="0" applyFont="1" applyFill="1" applyBorder="1" applyAlignment="1" applyProtection="1">
      <alignment horizontal="center"/>
      <protection locked="0"/>
    </xf>
    <xf numFmtId="2" fontId="104" fillId="12" borderId="51" xfId="0" applyNumberFormat="1" applyFont="1" applyFill="1" applyBorder="1" applyAlignment="1" applyProtection="1">
      <alignment horizontal="center"/>
      <protection locked="0"/>
    </xf>
    <xf numFmtId="2" fontId="104" fillId="12" borderId="1" xfId="0" applyNumberFormat="1" applyFont="1" applyFill="1" applyBorder="1" applyAlignment="1" applyProtection="1">
      <alignment horizontal="center"/>
      <protection locked="0"/>
    </xf>
    <xf numFmtId="2" fontId="104" fillId="12" borderId="4" xfId="0" applyNumberFormat="1" applyFont="1" applyFill="1" applyBorder="1" applyAlignment="1" applyProtection="1">
      <alignment horizontal="center"/>
      <protection locked="0"/>
    </xf>
    <xf numFmtId="0" fontId="104" fillId="12" borderId="50" xfId="0" applyFont="1" applyFill="1" applyBorder="1" applyAlignment="1" applyProtection="1">
      <alignment horizontal="center"/>
      <protection locked="0"/>
    </xf>
    <xf numFmtId="0" fontId="104" fillId="12" borderId="1" xfId="0" applyFont="1" applyFill="1" applyBorder="1" applyAlignment="1" applyProtection="1">
      <alignment horizontal="center"/>
      <protection locked="0"/>
    </xf>
    <xf numFmtId="2" fontId="104" fillId="12" borderId="41" xfId="0" applyNumberFormat="1" applyFont="1" applyFill="1" applyBorder="1" applyAlignment="1" applyProtection="1">
      <alignment horizontal="center" vertical="center"/>
      <protection hidden="1"/>
    </xf>
    <xf numFmtId="0" fontId="114" fillId="20" borderId="4" xfId="6" applyFont="1" applyFill="1" applyBorder="1" applyAlignment="1">
      <alignment horizontal="center" vertical="center" wrapText="1"/>
    </xf>
    <xf numFmtId="0" fontId="104" fillId="0" borderId="4" xfId="0" applyFont="1" applyBorder="1" applyAlignment="1">
      <alignment horizontal="left"/>
    </xf>
    <xf numFmtId="0" fontId="104" fillId="0" borderId="64" xfId="0" applyFont="1" applyBorder="1" applyAlignment="1">
      <alignment horizontal="left"/>
    </xf>
    <xf numFmtId="1" fontId="101" fillId="12" borderId="4" xfId="1" applyNumberFormat="1" applyFont="1" applyFill="1" applyBorder="1" applyAlignment="1" applyProtection="1">
      <alignment horizontal="center" vertical="center"/>
      <protection locked="0"/>
    </xf>
    <xf numFmtId="0" fontId="101" fillId="0" borderId="90" xfId="0" applyFont="1" applyBorder="1" applyAlignment="1">
      <alignment horizontal="left" vertical="center" wrapText="1"/>
    </xf>
    <xf numFmtId="1" fontId="101" fillId="12" borderId="3" xfId="1" applyNumberFormat="1" applyFont="1" applyFill="1" applyBorder="1" applyAlignment="1" applyProtection="1">
      <alignment horizontal="center" vertical="center"/>
      <protection locked="0"/>
    </xf>
    <xf numFmtId="0" fontId="105" fillId="0" borderId="3" xfId="0" applyFont="1" applyBorder="1" applyAlignment="1">
      <alignment horizontal="left" vertical="center" wrapText="1"/>
    </xf>
    <xf numFmtId="0" fontId="105" fillId="0" borderId="5" xfId="0" applyFont="1" applyBorder="1" applyAlignment="1">
      <alignment horizontal="left" vertical="center" wrapText="1"/>
    </xf>
    <xf numFmtId="2" fontId="0" fillId="0" borderId="4" xfId="0" applyNumberFormat="1" applyBorder="1"/>
    <xf numFmtId="0" fontId="104" fillId="0" borderId="49" xfId="0" applyFont="1" applyBorder="1"/>
    <xf numFmtId="164" fontId="95" fillId="12" borderId="13" xfId="1" applyNumberFormat="1" applyFont="1" applyFill="1" applyBorder="1" applyAlignment="1" applyProtection="1">
      <alignment horizontal="center" vertical="center" wrapText="1"/>
      <protection hidden="1"/>
    </xf>
    <xf numFmtId="164" fontId="115" fillId="12" borderId="4" xfId="1" applyNumberFormat="1" applyFont="1" applyFill="1" applyBorder="1" applyAlignment="1" applyProtection="1">
      <alignment horizontal="center" vertical="center" wrapText="1"/>
      <protection hidden="1"/>
    </xf>
    <xf numFmtId="2" fontId="0" fillId="0" borderId="1" xfId="0" applyNumberFormat="1" applyBorder="1"/>
    <xf numFmtId="0" fontId="104" fillId="0" borderId="115" xfId="0" applyFont="1" applyBorder="1"/>
    <xf numFmtId="164" fontId="113" fillId="12" borderId="41" xfId="1" applyNumberFormat="1" applyFont="1" applyFill="1" applyBorder="1" applyAlignment="1" applyProtection="1">
      <alignment vertical="center" wrapText="1"/>
      <protection hidden="1"/>
    </xf>
    <xf numFmtId="164" fontId="115" fillId="12" borderId="4" xfId="1" applyNumberFormat="1" applyFont="1" applyFill="1" applyBorder="1" applyAlignment="1" applyProtection="1">
      <alignment vertical="center" wrapText="1"/>
      <protection hidden="1"/>
    </xf>
    <xf numFmtId="2" fontId="104" fillId="0" borderId="1" xfId="0" applyNumberFormat="1" applyFont="1" applyBorder="1" applyAlignment="1">
      <alignment horizontal="center"/>
    </xf>
    <xf numFmtId="0" fontId="104" fillId="0" borderId="1" xfId="0" applyFont="1" applyBorder="1" applyAlignment="1">
      <alignment horizontal="center"/>
    </xf>
    <xf numFmtId="164" fontId="115" fillId="12" borderId="4" xfId="1" applyNumberFormat="1" applyFont="1" applyFill="1" applyBorder="1" applyAlignment="1" applyProtection="1">
      <alignment horizontal="right" vertical="center" wrapText="1"/>
      <protection hidden="1"/>
    </xf>
    <xf numFmtId="2" fontId="104" fillId="12" borderId="40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109" borderId="2" xfId="0" applyFill="1" applyBorder="1"/>
    <xf numFmtId="165" fontId="0" fillId="0" borderId="2" xfId="0" applyNumberFormat="1" applyBorder="1"/>
    <xf numFmtId="49" fontId="117" fillId="12" borderId="6" xfId="0" applyNumberFormat="1" applyFont="1" applyFill="1" applyBorder="1" applyAlignment="1">
      <alignment horizontal="center" vertical="center"/>
    </xf>
    <xf numFmtId="49" fontId="117" fillId="12" borderId="6" xfId="0" applyNumberFormat="1" applyFont="1" applyFill="1" applyBorder="1" applyAlignment="1">
      <alignment vertical="center"/>
    </xf>
    <xf numFmtId="49" fontId="117" fillId="12" borderId="7" xfId="0" applyNumberFormat="1" applyFont="1" applyFill="1" applyBorder="1" applyAlignment="1">
      <alignment vertical="center"/>
    </xf>
    <xf numFmtId="49" fontId="117" fillId="12" borderId="8" xfId="0" applyNumberFormat="1" applyFont="1" applyFill="1" applyBorder="1" applyAlignment="1">
      <alignment vertical="center"/>
    </xf>
    <xf numFmtId="49" fontId="117" fillId="12" borderId="8" xfId="0" applyNumberFormat="1" applyFont="1" applyFill="1" applyBorder="1" applyAlignment="1">
      <alignment horizontal="left" vertical="center"/>
    </xf>
    <xf numFmtId="49" fontId="117" fillId="12" borderId="6" xfId="0" applyNumberFormat="1" applyFont="1" applyFill="1" applyBorder="1" applyAlignment="1">
      <alignment horizontal="left" vertical="center"/>
    </xf>
    <xf numFmtId="4" fontId="118" fillId="0" borderId="4" xfId="0" applyNumberFormat="1" applyFont="1" applyBorder="1" applyAlignment="1">
      <alignment horizontal="center" vertical="center"/>
    </xf>
    <xf numFmtId="10" fontId="118" fillId="9" borderId="4" xfId="1508" applyNumberFormat="1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0" borderId="51" xfId="0" applyFont="1" applyBorder="1" applyAlignment="1">
      <alignment vertical="center"/>
    </xf>
    <xf numFmtId="4" fontId="10" fillId="0" borderId="51" xfId="2240" applyNumberFormat="1" applyFont="1" applyBorder="1" applyAlignment="1">
      <alignment horizontal="center" vertical="center"/>
    </xf>
    <xf numFmtId="10" fontId="10" fillId="9" borderId="51" xfId="1508" applyNumberFormat="1" applyFont="1" applyBorder="1" applyAlignment="1">
      <alignment horizontal="center" vertical="center"/>
    </xf>
    <xf numFmtId="10" fontId="10" fillId="9" borderId="51" xfId="1508" applyNumberFormat="1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10" fillId="9" borderId="4" xfId="1508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4" fontId="10" fillId="0" borderId="4" xfId="2240" applyNumberFormat="1" applyFont="1" applyBorder="1" applyAlignment="1">
      <alignment horizontal="center" vertical="center"/>
    </xf>
    <xf numFmtId="10" fontId="10" fillId="9" borderId="4" xfId="1508" applyNumberFormat="1" applyFont="1" applyBorder="1" applyAlignment="1">
      <alignment horizontal="center" vertical="center"/>
    </xf>
    <xf numFmtId="4" fontId="7" fillId="0" borderId="4" xfId="2240" applyNumberFormat="1" applyFont="1" applyBorder="1" applyAlignment="1">
      <alignment horizontal="center" vertical="center"/>
    </xf>
    <xf numFmtId="10" fontId="7" fillId="9" borderId="4" xfId="1508" applyNumberFormat="1" applyFont="1" applyBorder="1" applyAlignment="1">
      <alignment horizontal="center" vertical="center"/>
    </xf>
    <xf numFmtId="10" fontId="0" fillId="9" borderId="4" xfId="1508" applyNumberFormat="1" applyFont="1" applyBorder="1" applyAlignment="1">
      <alignment vertical="center"/>
    </xf>
    <xf numFmtId="9" fontId="0" fillId="0" borderId="0" xfId="0" applyNumberFormat="1"/>
    <xf numFmtId="4" fontId="50" fillId="0" borderId="51" xfId="2240" applyNumberFormat="1" applyFont="1" applyBorder="1" applyAlignment="1">
      <alignment horizontal="center" vertical="center"/>
    </xf>
    <xf numFmtId="10" fontId="50" fillId="9" borderId="4" xfId="1508" applyNumberFormat="1" applyFont="1" applyBorder="1" applyAlignment="1">
      <alignment vertical="center"/>
    </xf>
    <xf numFmtId="10" fontId="50" fillId="113" borderId="51" xfId="1508" applyNumberFormat="1" applyFont="1" applyFill="1" applyBorder="1" applyAlignment="1">
      <alignment vertical="center"/>
    </xf>
    <xf numFmtId="10" fontId="50" fillId="113" borderId="4" xfId="1508" applyNumberFormat="1" applyFont="1" applyFill="1" applyBorder="1" applyAlignment="1">
      <alignment vertical="center"/>
    </xf>
    <xf numFmtId="10" fontId="10" fillId="113" borderId="4" xfId="1508" applyNumberFormat="1" applyFont="1" applyFill="1" applyBorder="1" applyAlignment="1">
      <alignment vertical="center"/>
    </xf>
    <xf numFmtId="10" fontId="0" fillId="113" borderId="4" xfId="1508" applyNumberFormat="1" applyFont="1" applyFill="1" applyBorder="1" applyAlignment="1">
      <alignment vertical="center"/>
    </xf>
    <xf numFmtId="10" fontId="10" fillId="114" borderId="4" xfId="1508" applyNumberFormat="1" applyFont="1" applyFill="1" applyBorder="1" applyAlignment="1">
      <alignment vertical="center"/>
    </xf>
    <xf numFmtId="10" fontId="10" fillId="115" borderId="4" xfId="1508" applyNumberFormat="1" applyFont="1" applyFill="1" applyBorder="1" applyAlignment="1">
      <alignment horizontal="center" vertical="center"/>
    </xf>
    <xf numFmtId="10" fontId="10" fillId="115" borderId="4" xfId="1508" applyNumberFormat="1" applyFont="1" applyFill="1" applyBorder="1" applyAlignment="1">
      <alignment vertical="center"/>
    </xf>
    <xf numFmtId="10" fontId="10" fillId="115" borderId="4" xfId="1508" applyNumberFormat="1" applyFont="1" applyFill="1" applyBorder="1" applyAlignment="1">
      <alignment horizontal="right" vertical="center"/>
    </xf>
    <xf numFmtId="4" fontId="10" fillId="112" borderId="4" xfId="2240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95" fillId="12" borderId="4" xfId="0" applyFont="1" applyFill="1" applyBorder="1" applyAlignment="1">
      <alignment horizontal="center" vertical="center" wrapText="1"/>
    </xf>
    <xf numFmtId="0" fontId="121" fillId="0" borderId="0" xfId="0" applyFont="1" applyAlignment="1">
      <alignment vertical="center" wrapText="1"/>
    </xf>
    <xf numFmtId="0" fontId="49" fillId="0" borderId="0" xfId="0" applyFont="1" applyAlignment="1">
      <alignment vertical="center" wrapText="1"/>
    </xf>
    <xf numFmtId="0" fontId="95" fillId="108" borderId="1" xfId="0" applyFont="1" applyFill="1" applyBorder="1" applyAlignment="1">
      <alignment horizontal="center" vertical="top" wrapText="1"/>
    </xf>
    <xf numFmtId="0" fontId="95" fillId="107" borderId="1" xfId="0" applyFont="1" applyFill="1" applyBorder="1" applyAlignment="1">
      <alignment horizontal="center" vertical="center" wrapText="1"/>
    </xf>
    <xf numFmtId="0" fontId="104" fillId="0" borderId="1" xfId="0" applyFont="1" applyBorder="1" applyAlignment="1">
      <alignment vertical="center"/>
    </xf>
    <xf numFmtId="0" fontId="104" fillId="109" borderId="1" xfId="0" applyFont="1" applyFill="1" applyBorder="1" applyAlignment="1">
      <alignment vertical="center"/>
    </xf>
    <xf numFmtId="165" fontId="95" fillId="107" borderId="1" xfId="0" applyNumberFormat="1" applyFont="1" applyFill="1" applyBorder="1" applyAlignment="1">
      <alignment horizontal="right" vertical="center" wrapText="1"/>
    </xf>
    <xf numFmtId="165" fontId="104" fillId="0" borderId="1" xfId="0" applyNumberFormat="1" applyFont="1" applyBorder="1" applyAlignment="1">
      <alignment vertical="center"/>
    </xf>
    <xf numFmtId="0" fontId="106" fillId="0" borderId="2" xfId="0" applyFont="1" applyBorder="1" applyAlignment="1">
      <alignment wrapText="1"/>
    </xf>
    <xf numFmtId="0" fontId="4" fillId="0" borderId="0" xfId="0" applyFont="1" applyAlignment="1">
      <alignment horizontal="center"/>
    </xf>
    <xf numFmtId="164" fontId="95" fillId="12" borderId="113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wrapText="1" shrinkToFit="1"/>
    </xf>
    <xf numFmtId="0" fontId="122" fillId="0" borderId="0" xfId="0" applyFont="1" applyAlignment="1">
      <alignment vertical="top" wrapText="1"/>
    </xf>
    <xf numFmtId="0" fontId="7" fillId="0" borderId="0" xfId="0" applyFont="1"/>
    <xf numFmtId="164" fontId="95" fillId="12" borderId="1" xfId="1" applyNumberFormat="1" applyFont="1" applyFill="1" applyAlignment="1" applyProtection="1">
      <alignment horizontal="center" vertical="center" wrapText="1"/>
      <protection hidden="1"/>
    </xf>
    <xf numFmtId="164" fontId="95" fillId="12" borderId="1" xfId="1" applyNumberFormat="1" applyFont="1" applyFill="1" applyAlignment="1" applyProtection="1">
      <alignment vertical="center" wrapText="1"/>
      <protection hidden="1"/>
    </xf>
    <xf numFmtId="0" fontId="7" fillId="0" borderId="1" xfId="0" applyFont="1" applyBorder="1" applyAlignment="1">
      <alignment horizontal="left" vertical="center"/>
    </xf>
    <xf numFmtId="1" fontId="95" fillId="12" borderId="1" xfId="1" applyNumberFormat="1" applyFont="1" applyFill="1" applyAlignment="1" applyProtection="1">
      <alignment horizontal="center" vertical="center"/>
      <protection locked="0"/>
    </xf>
    <xf numFmtId="164" fontId="101" fillId="12" borderId="1" xfId="1" applyNumberFormat="1" applyFont="1" applyFill="1" applyAlignment="1" applyProtection="1">
      <alignment horizontal="center" vertical="center" wrapText="1"/>
      <protection hidden="1"/>
    </xf>
    <xf numFmtId="164" fontId="101" fillId="12" borderId="1" xfId="1" applyNumberFormat="1" applyFont="1" applyFill="1" applyAlignment="1" applyProtection="1">
      <alignment vertical="center" wrapText="1"/>
      <protection hidden="1"/>
    </xf>
    <xf numFmtId="0" fontId="104" fillId="0" borderId="115" xfId="0" applyFont="1" applyBorder="1" applyAlignment="1">
      <alignment horizontal="center"/>
    </xf>
    <xf numFmtId="164" fontId="95" fillId="12" borderId="113" xfId="1" applyNumberFormat="1" applyFont="1" applyFill="1" applyBorder="1" applyAlignment="1" applyProtection="1">
      <alignment vertical="center" wrapText="1"/>
      <protection hidden="1"/>
    </xf>
    <xf numFmtId="0" fontId="106" fillId="12" borderId="1" xfId="7" applyFont="1" applyFill="1" applyAlignment="1">
      <alignment horizontal="center"/>
    </xf>
    <xf numFmtId="164" fontId="113" fillId="12" borderId="1" xfId="1" applyNumberFormat="1" applyFont="1" applyFill="1" applyAlignment="1" applyProtection="1">
      <alignment vertical="center" wrapText="1"/>
      <protection hidden="1"/>
    </xf>
    <xf numFmtId="164" fontId="113" fillId="12" borderId="1" xfId="7" applyNumberFormat="1" applyFont="1" applyFill="1" applyAlignment="1">
      <alignment horizontal="center"/>
    </xf>
    <xf numFmtId="2" fontId="104" fillId="12" borderId="3" xfId="0" applyNumberFormat="1" applyFont="1" applyFill="1" applyBorder="1" applyAlignment="1" applyProtection="1">
      <alignment horizontal="center"/>
      <protection locked="0"/>
    </xf>
    <xf numFmtId="164" fontId="106" fillId="12" borderId="49" xfId="0" applyNumberFormat="1" applyFont="1" applyFill="1" applyBorder="1"/>
    <xf numFmtId="0" fontId="0" fillId="0" borderId="8" xfId="0" applyBorder="1" applyAlignment="1">
      <alignment vertical="center"/>
    </xf>
    <xf numFmtId="10" fontId="116" fillId="9" borderId="6" xfId="1508" applyNumberFormat="1" applyFont="1" applyBorder="1" applyAlignment="1">
      <alignment vertical="center"/>
    </xf>
    <xf numFmtId="10" fontId="116" fillId="9" borderId="7" xfId="1508" applyNumberFormat="1" applyFont="1" applyBorder="1" applyAlignment="1">
      <alignment vertical="center"/>
    </xf>
    <xf numFmtId="0" fontId="0" fillId="0" borderId="0" xfId="0" applyAlignment="1">
      <alignment vertical="top" wrapText="1"/>
    </xf>
    <xf numFmtId="4" fontId="103" fillId="111" borderId="2" xfId="0" applyNumberFormat="1" applyFont="1" applyFill="1" applyBorder="1" applyAlignment="1">
      <alignment horizontal="center" vertical="center" wrapText="1"/>
    </xf>
    <xf numFmtId="0" fontId="0" fillId="110" borderId="2" xfId="0" applyFill="1" applyBorder="1" applyAlignment="1">
      <alignment horizontal="center" vertical="center"/>
    </xf>
    <xf numFmtId="0" fontId="95" fillId="9" borderId="2" xfId="2243" applyFont="1" applyBorder="1" applyAlignment="1">
      <alignment horizontal="left" vertical="center" wrapText="1"/>
    </xf>
    <xf numFmtId="0" fontId="103" fillId="9" borderId="2" xfId="2243" applyFont="1" applyBorder="1" applyAlignment="1">
      <alignment horizontal="center" vertical="center" wrapText="1"/>
    </xf>
    <xf numFmtId="0" fontId="103" fillId="110" borderId="2" xfId="2243" applyFont="1" applyFill="1" applyBorder="1" applyAlignment="1">
      <alignment horizontal="center" vertical="center" wrapText="1"/>
    </xf>
    <xf numFmtId="0" fontId="104" fillId="9" borderId="2" xfId="2243" applyFont="1" applyBorder="1" applyAlignment="1">
      <alignment wrapText="1"/>
    </xf>
    <xf numFmtId="0" fontId="104" fillId="110" borderId="2" xfId="2243" applyFont="1" applyFill="1" applyBorder="1" applyAlignment="1">
      <alignment horizontal="center" vertical="center"/>
    </xf>
    <xf numFmtId="4" fontId="103" fillId="111" borderId="2" xfId="2243" applyNumberFormat="1" applyFont="1" applyFill="1" applyBorder="1" applyAlignment="1">
      <alignment horizontal="right" vertical="center" wrapText="1"/>
    </xf>
    <xf numFmtId="0" fontId="95" fillId="110" borderId="2" xfId="3033" applyFont="1" applyFill="1" applyBorder="1" applyAlignment="1">
      <alignment horizontal="center" vertical="center" wrapText="1"/>
    </xf>
    <xf numFmtId="0" fontId="95" fillId="9" borderId="2" xfId="3033" applyFont="1" applyBorder="1" applyAlignment="1">
      <alignment wrapText="1"/>
    </xf>
    <xf numFmtId="4" fontId="103" fillId="111" borderId="2" xfId="3033" applyNumberFormat="1" applyFont="1" applyFill="1" applyBorder="1" applyAlignment="1">
      <alignment horizontal="right" vertical="center" wrapText="1"/>
    </xf>
    <xf numFmtId="4" fontId="105" fillId="9" borderId="2" xfId="3033" applyNumberFormat="1" applyFont="1" applyBorder="1" applyAlignment="1">
      <alignment horizontal="right" vertical="center" wrapText="1"/>
    </xf>
    <xf numFmtId="0" fontId="104" fillId="12" borderId="4" xfId="3033" applyFont="1" applyFill="1" applyBorder="1"/>
    <xf numFmtId="0" fontId="95" fillId="9" borderId="42" xfId="3033" applyFont="1" applyBorder="1" applyAlignment="1">
      <alignment horizontal="left" vertical="center" wrapText="1"/>
    </xf>
    <xf numFmtId="0" fontId="104" fillId="12" borderId="50" xfId="3033" applyFont="1" applyFill="1" applyBorder="1"/>
    <xf numFmtId="0" fontId="104" fillId="12" borderId="1" xfId="3033" applyFont="1" applyFill="1"/>
    <xf numFmtId="0" fontId="104" fillId="12" borderId="40" xfId="3033" applyFont="1" applyFill="1" applyBorder="1"/>
    <xf numFmtId="164" fontId="106" fillId="12" borderId="55" xfId="3033" applyNumberFormat="1" applyFont="1" applyFill="1" applyBorder="1"/>
    <xf numFmtId="164" fontId="101" fillId="12" borderId="4" xfId="1" applyNumberFormat="1" applyFont="1" applyFill="1" applyBorder="1" applyAlignment="1" applyProtection="1">
      <alignment vertical="center" wrapText="1"/>
      <protection hidden="1"/>
    </xf>
    <xf numFmtId="0" fontId="101" fillId="9" borderId="116" xfId="3033" applyFont="1" applyBorder="1" applyAlignment="1">
      <alignment horizontal="left" vertical="center" wrapText="1"/>
    </xf>
    <xf numFmtId="0" fontId="105" fillId="9" borderId="4" xfId="3033" applyFont="1" applyBorder="1" applyAlignment="1">
      <alignment vertical="center" wrapText="1"/>
    </xf>
    <xf numFmtId="0" fontId="103" fillId="9" borderId="2" xfId="3033" applyFont="1" applyBorder="1" applyAlignment="1">
      <alignment horizontal="center" vertical="center" wrapText="1"/>
    </xf>
    <xf numFmtId="164" fontId="101" fillId="12" borderId="4" xfId="1" applyNumberFormat="1" applyFont="1" applyFill="1" applyBorder="1" applyAlignment="1" applyProtection="1">
      <alignment horizontal="center" vertical="center" wrapText="1"/>
      <protection hidden="1"/>
    </xf>
    <xf numFmtId="1" fontId="95" fillId="12" borderId="4" xfId="1" applyNumberFormat="1" applyFont="1" applyFill="1" applyBorder="1" applyAlignment="1" applyProtection="1">
      <alignment horizontal="left" vertical="center"/>
      <protection locked="0"/>
    </xf>
    <xf numFmtId="0" fontId="104" fillId="12" borderId="4" xfId="3033" applyFont="1" applyFill="1" applyBorder="1" applyAlignment="1" applyProtection="1">
      <alignment horizontal="center"/>
      <protection locked="0"/>
    </xf>
    <xf numFmtId="1" fontId="95" fillId="12" borderId="4" xfId="1" applyNumberFormat="1" applyFont="1" applyFill="1" applyBorder="1" applyAlignment="1" applyProtection="1">
      <alignment horizontal="center" vertical="center"/>
      <protection locked="0"/>
    </xf>
    <xf numFmtId="2" fontId="104" fillId="12" borderId="4" xfId="3033" applyNumberFormat="1" applyFont="1" applyFill="1" applyBorder="1" applyProtection="1">
      <protection locked="0"/>
    </xf>
    <xf numFmtId="164" fontId="106" fillId="12" borderId="4" xfId="3033" applyNumberFormat="1" applyFont="1" applyFill="1" applyBorder="1"/>
    <xf numFmtId="0" fontId="109" fillId="12" borderId="4" xfId="3033" applyFont="1" applyFill="1" applyBorder="1" applyAlignment="1">
      <alignment wrapText="1"/>
    </xf>
    <xf numFmtId="0" fontId="94" fillId="12" borderId="4" xfId="3033" applyFont="1" applyFill="1" applyBorder="1" applyAlignment="1">
      <alignment horizontal="center" wrapText="1"/>
    </xf>
    <xf numFmtId="0" fontId="94" fillId="12" borderId="4" xfId="3033" applyFont="1" applyFill="1" applyBorder="1" applyAlignment="1" applyProtection="1">
      <alignment horizontal="center" wrapText="1"/>
      <protection locked="0"/>
    </xf>
    <xf numFmtId="0" fontId="104" fillId="9" borderId="115" xfId="3033" applyFont="1" applyBorder="1"/>
    <xf numFmtId="1" fontId="95" fillId="12" borderId="1" xfId="1" applyNumberFormat="1" applyFont="1" applyFill="1" applyAlignment="1" applyProtection="1">
      <alignment horizontal="left" vertical="center"/>
      <protection locked="0"/>
    </xf>
    <xf numFmtId="0" fontId="104" fillId="12" borderId="4" xfId="3352" applyFont="1" applyFill="1" applyBorder="1"/>
    <xf numFmtId="0" fontId="95" fillId="9" borderId="42" xfId="3352" applyFont="1" applyBorder="1" applyAlignment="1">
      <alignment horizontal="left" vertical="center" wrapText="1"/>
    </xf>
    <xf numFmtId="0" fontId="104" fillId="12" borderId="1" xfId="3352" applyFont="1" applyFill="1"/>
    <xf numFmtId="0" fontId="104" fillId="12" borderId="40" xfId="3352" applyFont="1" applyFill="1" applyBorder="1"/>
    <xf numFmtId="164" fontId="106" fillId="12" borderId="55" xfId="3352" applyNumberFormat="1" applyFont="1" applyFill="1" applyBorder="1"/>
    <xf numFmtId="166" fontId="104" fillId="12" borderId="50" xfId="3352" applyNumberFormat="1" applyFont="1" applyFill="1" applyBorder="1"/>
    <xf numFmtId="0" fontId="104" fillId="12" borderId="4" xfId="3352" applyFont="1" applyFill="1" applyBorder="1" applyAlignment="1" applyProtection="1">
      <alignment horizontal="center"/>
      <protection locked="0"/>
    </xf>
    <xf numFmtId="164" fontId="106" fillId="12" borderId="4" xfId="3352" applyNumberFormat="1" applyFont="1" applyFill="1" applyBorder="1"/>
    <xf numFmtId="0" fontId="109" fillId="12" borderId="4" xfId="3352" applyFont="1" applyFill="1" applyBorder="1" applyAlignment="1">
      <alignment wrapText="1"/>
    </xf>
    <xf numFmtId="0" fontId="104" fillId="9" borderId="115" xfId="3352" applyFont="1" applyBorder="1" applyAlignment="1">
      <alignment horizontal="left"/>
    </xf>
    <xf numFmtId="10" fontId="10" fillId="9" borderId="141" xfId="1508" applyNumberFormat="1" applyFont="1" applyBorder="1" applyAlignment="1">
      <alignment vertical="center"/>
    </xf>
    <xf numFmtId="0" fontId="0" fillId="0" borderId="141" xfId="0" applyBorder="1" applyAlignment="1">
      <alignment vertical="center"/>
    </xf>
    <xf numFmtId="4" fontId="103" fillId="9" borderId="2" xfId="3033" applyNumberFormat="1" applyFont="1" applyBorder="1" applyAlignment="1">
      <alignment horizontal="right" vertical="center" wrapText="1"/>
    </xf>
    <xf numFmtId="0" fontId="95" fillId="9" borderId="2" xfId="3033" applyFont="1" applyBorder="1" applyAlignment="1">
      <alignment horizontal="left" vertical="center" wrapText="1"/>
    </xf>
    <xf numFmtId="0" fontId="2" fillId="9" borderId="2" xfId="3033" applyFont="1" applyBorder="1" applyAlignment="1">
      <alignment horizontal="left" vertical="center" wrapText="1"/>
    </xf>
    <xf numFmtId="2" fontId="104" fillId="12" borderId="4" xfId="3033" applyNumberFormat="1" applyFont="1" applyFill="1" applyBorder="1" applyAlignment="1" applyProtection="1">
      <alignment horizontal="center" vertical="center"/>
      <protection locked="0"/>
    </xf>
    <xf numFmtId="0" fontId="104" fillId="12" borderId="4" xfId="3376" applyFont="1" applyFill="1" applyBorder="1"/>
    <xf numFmtId="0" fontId="95" fillId="9" borderId="42" xfId="3376" applyFont="1" applyBorder="1" applyAlignment="1">
      <alignment horizontal="left" vertical="center" wrapText="1"/>
    </xf>
    <xf numFmtId="0" fontId="104" fillId="12" borderId="1" xfId="3376" applyFont="1" applyFill="1"/>
    <xf numFmtId="0" fontId="104" fillId="12" borderId="40" xfId="3376" applyFont="1" applyFill="1" applyBorder="1"/>
    <xf numFmtId="164" fontId="106" fillId="12" borderId="55" xfId="3376" applyNumberFormat="1" applyFont="1" applyFill="1" applyBorder="1"/>
    <xf numFmtId="166" fontId="104" fillId="12" borderId="50" xfId="3376" applyNumberFormat="1" applyFont="1" applyFill="1" applyBorder="1"/>
    <xf numFmtId="1" fontId="95" fillId="11" borderId="8" xfId="1" applyNumberFormat="1" applyFont="1" applyFill="1" applyBorder="1" applyAlignment="1" applyProtection="1">
      <alignment horizontal="center" vertical="center"/>
      <protection locked="0"/>
    </xf>
    <xf numFmtId="164" fontId="106" fillId="12" borderId="4" xfId="3376" applyNumberFormat="1" applyFont="1" applyFill="1" applyBorder="1"/>
    <xf numFmtId="0" fontId="109" fillId="12" borderId="4" xfId="3376" applyFont="1" applyFill="1" applyBorder="1" applyAlignment="1">
      <alignment wrapText="1"/>
    </xf>
    <xf numFmtId="0" fontId="104" fillId="9" borderId="115" xfId="3376" applyFont="1" applyBorder="1" applyAlignment="1">
      <alignment horizontal="left"/>
    </xf>
    <xf numFmtId="2" fontId="106" fillId="0" borderId="1" xfId="0" applyNumberFormat="1" applyFont="1" applyBorder="1" applyAlignment="1">
      <alignment horizontal="center"/>
    </xf>
    <xf numFmtId="0" fontId="106" fillId="0" borderId="1" xfId="0" applyFont="1" applyBorder="1" applyAlignment="1">
      <alignment horizontal="center"/>
    </xf>
    <xf numFmtId="0" fontId="101" fillId="12" borderId="1" xfId="1" applyFont="1" applyFill="1" applyAlignment="1" applyProtection="1">
      <alignment horizontal="center" vertical="center" wrapText="1"/>
      <protection hidden="1"/>
    </xf>
    <xf numFmtId="0" fontId="101" fillId="12" borderId="41" xfId="1" applyFont="1" applyFill="1" applyBorder="1" applyAlignment="1" applyProtection="1">
      <alignment vertical="center" wrapText="1"/>
      <protection hidden="1"/>
    </xf>
    <xf numFmtId="0" fontId="95" fillId="12" borderId="51" xfId="1" applyFont="1" applyFill="1" applyBorder="1" applyAlignment="1" applyProtection="1">
      <alignment horizontal="center" vertical="center"/>
      <protection locked="0" hidden="1"/>
    </xf>
    <xf numFmtId="0" fontId="95" fillId="12" borderId="51" xfId="1" applyFont="1" applyFill="1" applyBorder="1" applyAlignment="1" applyProtection="1">
      <alignment horizontal="center" vertical="center" wrapText="1"/>
      <protection hidden="1"/>
    </xf>
    <xf numFmtId="0" fontId="95" fillId="12" borderId="51" xfId="1" applyFont="1" applyFill="1" applyBorder="1" applyAlignment="1" applyProtection="1">
      <alignment vertical="center" wrapText="1"/>
      <protection hidden="1"/>
    </xf>
    <xf numFmtId="0" fontId="104" fillId="12" borderId="51" xfId="0" applyFont="1" applyFill="1" applyBorder="1" applyAlignment="1" applyProtection="1">
      <alignment horizontal="center" wrapText="1"/>
      <protection locked="0"/>
    </xf>
    <xf numFmtId="0" fontId="1" fillId="9" borderId="2" xfId="0" applyFont="1" applyFill="1" applyBorder="1" applyAlignment="1" applyProtection="1">
      <alignment vertical="center" wrapText="1"/>
      <protection locked="0"/>
    </xf>
    <xf numFmtId="0" fontId="1" fillId="9" borderId="92" xfId="3033" applyFont="1" applyBorder="1" applyAlignment="1">
      <alignment vertical="center" wrapText="1"/>
    </xf>
    <xf numFmtId="0" fontId="1" fillId="9" borderId="16" xfId="3033" applyFont="1" applyBorder="1" applyAlignment="1">
      <alignment vertical="center" wrapText="1"/>
    </xf>
    <xf numFmtId="0" fontId="125" fillId="0" borderId="0" xfId="0" applyFont="1" applyAlignment="1">
      <alignment horizontal="center"/>
    </xf>
    <xf numFmtId="0" fontId="7" fillId="9" borderId="6" xfId="0" applyFont="1" applyFill="1" applyBorder="1" applyAlignment="1" applyProtection="1">
      <alignment horizontal="right" vertical="top" wrapText="1"/>
      <protection locked="0"/>
    </xf>
    <xf numFmtId="0" fontId="7" fillId="9" borderId="8" xfId="0" applyFont="1" applyFill="1" applyBorder="1" applyAlignment="1" applyProtection="1">
      <alignment horizontal="right" vertical="top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0" fillId="9" borderId="6" xfId="0" applyFill="1" applyBorder="1" applyAlignment="1" applyProtection="1">
      <alignment horizontal="left" vertical="top" wrapText="1"/>
      <protection locked="0"/>
    </xf>
    <xf numFmtId="0" fontId="0" fillId="9" borderId="8" xfId="0" applyFill="1" applyBorder="1" applyAlignment="1" applyProtection="1">
      <alignment horizontal="left" vertical="top" wrapText="1"/>
      <protection locked="0"/>
    </xf>
    <xf numFmtId="0" fontId="7" fillId="9" borderId="6" xfId="0" applyFont="1" applyFill="1" applyBorder="1" applyAlignment="1" applyProtection="1">
      <alignment horizontal="center" vertical="top" wrapText="1"/>
      <protection locked="0"/>
    </xf>
    <xf numFmtId="0" fontId="7" fillId="9" borderId="8" xfId="0" applyFont="1" applyFill="1" applyBorder="1" applyAlignment="1" applyProtection="1">
      <alignment horizontal="center" vertical="top" wrapText="1"/>
      <protection locked="0"/>
    </xf>
    <xf numFmtId="0" fontId="0" fillId="9" borderId="9" xfId="0" applyFill="1" applyBorder="1" applyAlignment="1" applyProtection="1">
      <alignment horizontal="left" vertical="top" wrapText="1"/>
      <protection locked="0"/>
    </xf>
    <xf numFmtId="0" fontId="0" fillId="9" borderId="10" xfId="0" applyFill="1" applyBorder="1" applyAlignment="1" applyProtection="1">
      <alignment horizontal="left" vertical="top" wrapText="1"/>
      <protection locked="0"/>
    </xf>
    <xf numFmtId="178" fontId="124" fillId="116" borderId="1" xfId="2242" applyNumberFormat="1" applyFont="1" applyFill="1" applyBorder="1" applyAlignment="1">
      <alignment horizontal="center" vertical="center" wrapText="1"/>
    </xf>
    <xf numFmtId="0" fontId="124" fillId="9" borderId="1" xfId="2241" applyFont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horizontal="center" vertical="center" wrapText="1"/>
    </xf>
    <xf numFmtId="17" fontId="8" fillId="9" borderId="9" xfId="0" applyNumberFormat="1" applyFont="1" applyFill="1" applyBorder="1" applyAlignment="1" applyProtection="1">
      <alignment horizontal="center" vertical="top"/>
      <protection locked="0"/>
    </xf>
    <xf numFmtId="17" fontId="8" fillId="9" borderId="10" xfId="0" applyNumberFormat="1" applyFont="1" applyFill="1" applyBorder="1" applyAlignment="1" applyProtection="1">
      <alignment horizontal="center" vertical="top"/>
      <protection locked="0"/>
    </xf>
    <xf numFmtId="0" fontId="7" fillId="9" borderId="9" xfId="0" applyFont="1" applyFill="1" applyBorder="1" applyAlignment="1" applyProtection="1">
      <alignment horizontal="right" vertical="top" wrapText="1"/>
      <protection locked="0"/>
    </xf>
    <xf numFmtId="0" fontId="7" fillId="9" borderId="10" xfId="0" applyFont="1" applyFill="1" applyBorder="1" applyAlignment="1" applyProtection="1">
      <alignment horizontal="right" vertical="top" wrapText="1"/>
      <protection locked="0"/>
    </xf>
    <xf numFmtId="0" fontId="8" fillId="9" borderId="6" xfId="0" applyFont="1" applyFill="1" applyBorder="1" applyAlignment="1" applyProtection="1">
      <alignment horizontal="center" vertical="top" wrapText="1"/>
      <protection locked="0"/>
    </xf>
    <xf numFmtId="0" fontId="8" fillId="9" borderId="7" xfId="0" applyFont="1" applyFill="1" applyBorder="1" applyAlignment="1" applyProtection="1">
      <alignment horizontal="center" vertical="top" wrapText="1"/>
      <protection locked="0"/>
    </xf>
    <xf numFmtId="0" fontId="8" fillId="9" borderId="8" xfId="0" applyFont="1" applyFill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7" fillId="9" borderId="7" xfId="0" applyFont="1" applyFill="1" applyBorder="1" applyAlignment="1" applyProtection="1">
      <alignment horizontal="center" vertical="top" wrapText="1"/>
      <protection locked="0"/>
    </xf>
    <xf numFmtId="14" fontId="7" fillId="9" borderId="6" xfId="0" applyNumberFormat="1" applyFont="1" applyFill="1" applyBorder="1" applyAlignment="1" applyProtection="1">
      <alignment horizontal="center" vertical="top" wrapText="1"/>
      <protection locked="0"/>
    </xf>
    <xf numFmtId="14" fontId="7" fillId="9" borderId="8" xfId="0" applyNumberFormat="1" applyFont="1" applyFill="1" applyBorder="1" applyAlignment="1" applyProtection="1">
      <alignment horizontal="center" vertical="top" wrapText="1"/>
      <protection locked="0"/>
    </xf>
    <xf numFmtId="0" fontId="7" fillId="9" borderId="9" xfId="0" applyFont="1" applyFill="1" applyBorder="1" applyAlignment="1" applyProtection="1">
      <alignment horizontal="center" vertical="top" wrapText="1"/>
      <protection locked="0"/>
    </xf>
    <xf numFmtId="0" fontId="7" fillId="9" borderId="10" xfId="0" applyFont="1" applyFill="1" applyBorder="1" applyAlignment="1" applyProtection="1">
      <alignment horizontal="center" vertical="top" wrapText="1"/>
      <protection locked="0"/>
    </xf>
    <xf numFmtId="0" fontId="0" fillId="9" borderId="6" xfId="0" applyFill="1" applyBorder="1" applyAlignment="1" applyProtection="1">
      <alignment horizontal="center" vertical="top" wrapText="1"/>
      <protection locked="0"/>
    </xf>
    <xf numFmtId="0" fontId="0" fillId="9" borderId="8" xfId="0" applyFill="1" applyBorder="1" applyAlignment="1" applyProtection="1">
      <alignment horizontal="center" vertical="top" wrapText="1"/>
      <protection locked="0"/>
    </xf>
    <xf numFmtId="0" fontId="1" fillId="9" borderId="91" xfId="0" applyFont="1" applyFill="1" applyBorder="1" applyAlignment="1">
      <alignment horizontal="left" vertical="center" wrapText="1"/>
    </xf>
    <xf numFmtId="0" fontId="1" fillId="9" borderId="92" xfId="0" applyFont="1" applyFill="1" applyBorder="1" applyAlignment="1">
      <alignment horizontal="left" vertical="center" wrapText="1"/>
    </xf>
    <xf numFmtId="0" fontId="1" fillId="9" borderId="16" xfId="0" applyFont="1" applyFill="1" applyBorder="1" applyAlignment="1">
      <alignment horizontal="left" vertical="center" wrapText="1"/>
    </xf>
    <xf numFmtId="0" fontId="1" fillId="9" borderId="91" xfId="3033" applyFont="1" applyBorder="1" applyAlignment="1">
      <alignment horizontal="left" vertical="center" wrapText="1"/>
    </xf>
    <xf numFmtId="0" fontId="1" fillId="9" borderId="92" xfId="3033" applyFont="1" applyBorder="1" applyAlignment="1">
      <alignment horizontal="left" vertical="center" wrapText="1"/>
    </xf>
    <xf numFmtId="0" fontId="1" fillId="9" borderId="16" xfId="3033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25" fillId="8" borderId="59" xfId="0" applyFont="1" applyFill="1" applyBorder="1" applyAlignment="1">
      <alignment horizontal="right" vertical="center" wrapText="1"/>
    </xf>
    <xf numFmtId="0" fontId="25" fillId="8" borderId="98" xfId="0" applyFont="1" applyFill="1" applyBorder="1" applyAlignment="1">
      <alignment horizontal="right" vertical="center" wrapText="1"/>
    </xf>
    <xf numFmtId="0" fontId="4" fillId="0" borderId="38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117" fillId="12" borderId="6" xfId="0" applyNumberFormat="1" applyFont="1" applyFill="1" applyBorder="1" applyAlignment="1">
      <alignment horizontal="left" vertical="center"/>
    </xf>
    <xf numFmtId="49" fontId="117" fillId="12" borderId="7" xfId="0" applyNumberFormat="1" applyFont="1" applyFill="1" applyBorder="1" applyAlignment="1">
      <alignment horizontal="left" vertical="center"/>
    </xf>
    <xf numFmtId="0" fontId="120" fillId="0" borderId="4" xfId="0" applyFont="1" applyBorder="1" applyAlignment="1">
      <alignment horizontal="center" vertical="center"/>
    </xf>
    <xf numFmtId="0" fontId="101" fillId="0" borderId="4" xfId="0" applyFont="1" applyBorder="1" applyAlignment="1">
      <alignment horizontal="center" vertical="center"/>
    </xf>
    <xf numFmtId="0" fontId="118" fillId="0" borderId="4" xfId="0" applyFont="1" applyBorder="1" applyAlignment="1">
      <alignment horizontal="center" vertical="center"/>
    </xf>
    <xf numFmtId="4" fontId="118" fillId="0" borderId="4" xfId="0" applyNumberFormat="1" applyFont="1" applyBorder="1" applyAlignment="1">
      <alignment horizontal="center" vertical="center"/>
    </xf>
    <xf numFmtId="4" fontId="118" fillId="15" borderId="5" xfId="0" applyNumberFormat="1" applyFont="1" applyFill="1" applyBorder="1" applyAlignment="1">
      <alignment horizontal="center" vertical="center" wrapText="1"/>
    </xf>
    <xf numFmtId="4" fontId="118" fillId="15" borderId="51" xfId="0" applyNumberFormat="1" applyFont="1" applyFill="1" applyBorder="1" applyAlignment="1">
      <alignment horizontal="center" vertical="center" wrapText="1"/>
    </xf>
    <xf numFmtId="10" fontId="118" fillId="9" borderId="4" xfId="1508" applyNumberFormat="1" applyFont="1" applyBorder="1" applyAlignment="1">
      <alignment horizontal="center" vertical="center"/>
    </xf>
    <xf numFmtId="0" fontId="125" fillId="0" borderId="1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18" fillId="0" borderId="6" xfId="0" applyFont="1" applyBorder="1" applyAlignment="1">
      <alignment horizontal="center" vertical="center"/>
    </xf>
    <xf numFmtId="0" fontId="118" fillId="0" borderId="8" xfId="0" applyFont="1" applyBorder="1" applyAlignment="1">
      <alignment horizontal="center" vertical="center"/>
    </xf>
    <xf numFmtId="4" fontId="119" fillId="0" borderId="4" xfId="0" applyNumberFormat="1" applyFont="1" applyBorder="1" applyAlignment="1">
      <alignment horizontal="center" vertical="center"/>
    </xf>
    <xf numFmtId="164" fontId="101" fillId="12" borderId="1" xfId="1" applyNumberFormat="1" applyFont="1" applyFill="1" applyAlignment="1" applyProtection="1">
      <alignment horizontal="center" vertical="center" wrapText="1"/>
      <protection hidden="1"/>
    </xf>
    <xf numFmtId="164" fontId="95" fillId="12" borderId="6" xfId="1" applyNumberFormat="1" applyFont="1" applyFill="1" applyBorder="1" applyAlignment="1" applyProtection="1">
      <alignment horizontal="center" vertical="center" wrapText="1"/>
      <protection hidden="1"/>
    </xf>
    <xf numFmtId="164" fontId="95" fillId="12" borderId="8" xfId="1" applyNumberFormat="1" applyFont="1" applyFill="1" applyBorder="1" applyAlignment="1" applyProtection="1">
      <alignment horizontal="center" vertical="center" wrapText="1"/>
      <protection hidden="1"/>
    </xf>
    <xf numFmtId="164" fontId="95" fillId="12" borderId="40" xfId="1" applyNumberFormat="1" applyFont="1" applyFill="1" applyBorder="1" applyAlignment="1" applyProtection="1">
      <alignment horizontal="center" vertical="center" wrapText="1"/>
      <protection hidden="1"/>
    </xf>
    <xf numFmtId="164" fontId="95" fillId="12" borderId="1" xfId="1" applyNumberFormat="1" applyFont="1" applyFill="1" applyAlignment="1" applyProtection="1">
      <alignment horizontal="center" vertical="center" wrapText="1"/>
      <protection hidden="1"/>
    </xf>
    <xf numFmtId="164" fontId="95" fillId="12" borderId="112" xfId="1" applyNumberFormat="1" applyFont="1" applyFill="1" applyBorder="1" applyAlignment="1" applyProtection="1">
      <alignment horizontal="center" vertical="center" wrapText="1"/>
      <protection hidden="1"/>
    </xf>
    <xf numFmtId="164" fontId="95" fillId="12" borderId="113" xfId="1" applyNumberFormat="1" applyFont="1" applyFill="1" applyBorder="1" applyAlignment="1" applyProtection="1">
      <alignment horizontal="center" vertical="center" wrapText="1"/>
      <protection hidden="1"/>
    </xf>
    <xf numFmtId="2" fontId="95" fillId="12" borderId="6" xfId="1" applyNumberFormat="1" applyFont="1" applyFill="1" applyBorder="1" applyAlignment="1" applyProtection="1">
      <alignment horizontal="center"/>
      <protection locked="0"/>
    </xf>
    <xf numFmtId="2" fontId="95" fillId="12" borderId="8" xfId="1" applyNumberFormat="1" applyFont="1" applyFill="1" applyBorder="1" applyAlignment="1" applyProtection="1">
      <alignment horizontal="center"/>
      <protection locked="0"/>
    </xf>
    <xf numFmtId="0" fontId="101" fillId="12" borderId="94" xfId="1" applyFont="1" applyFill="1" applyBorder="1" applyAlignment="1" applyProtection="1">
      <alignment horizontal="center" vertical="center" wrapText="1"/>
      <protection hidden="1"/>
    </xf>
    <xf numFmtId="0" fontId="101" fillId="12" borderId="96" xfId="1" applyFont="1" applyFill="1" applyBorder="1" applyAlignment="1" applyProtection="1">
      <alignment horizontal="center" vertical="center" wrapText="1"/>
      <protection hidden="1"/>
    </xf>
    <xf numFmtId="164" fontId="95" fillId="14" borderId="62" xfId="1" applyNumberFormat="1" applyFont="1" applyFill="1" applyBorder="1" applyAlignment="1" applyProtection="1">
      <alignment horizontal="left" vertical="center" wrapText="1"/>
      <protection hidden="1"/>
    </xf>
    <xf numFmtId="164" fontId="95" fillId="14" borderId="63" xfId="1" applyNumberFormat="1" applyFont="1" applyFill="1" applyBorder="1" applyAlignment="1" applyProtection="1">
      <alignment horizontal="left" vertical="center" wrapText="1"/>
      <protection hidden="1"/>
    </xf>
    <xf numFmtId="164" fontId="95" fillId="14" borderId="10" xfId="1" applyNumberFormat="1" applyFont="1" applyFill="1" applyBorder="1" applyAlignment="1" applyProtection="1">
      <alignment horizontal="left" vertical="center" wrapText="1"/>
      <protection hidden="1"/>
    </xf>
    <xf numFmtId="2" fontId="104" fillId="0" borderId="113" xfId="0" applyNumberFormat="1" applyFont="1" applyBorder="1" applyAlignment="1">
      <alignment horizontal="center"/>
    </xf>
    <xf numFmtId="0" fontId="104" fillId="0" borderId="113" xfId="0" applyFont="1" applyBorder="1" applyAlignment="1">
      <alignment horizontal="center"/>
    </xf>
    <xf numFmtId="164" fontId="95" fillId="14" borderId="6" xfId="1" applyNumberFormat="1" applyFont="1" applyFill="1" applyBorder="1" applyAlignment="1" applyProtection="1">
      <alignment horizontal="left" vertical="center" wrapText="1"/>
      <protection hidden="1"/>
    </xf>
    <xf numFmtId="164" fontId="95" fillId="14" borderId="7" xfId="1" applyNumberFormat="1" applyFont="1" applyFill="1" applyBorder="1" applyAlignment="1" applyProtection="1">
      <alignment horizontal="left" vertical="center" wrapText="1"/>
      <protection hidden="1"/>
    </xf>
    <xf numFmtId="164" fontId="95" fillId="14" borderId="8" xfId="1" applyNumberFormat="1" applyFont="1" applyFill="1" applyBorder="1" applyAlignment="1" applyProtection="1">
      <alignment horizontal="left" vertical="center" wrapText="1"/>
      <protection hidden="1"/>
    </xf>
    <xf numFmtId="0" fontId="101" fillId="12" borderId="4" xfId="1" applyFont="1" applyFill="1" applyBorder="1" applyAlignment="1" applyProtection="1">
      <alignment horizontal="center" vertical="center"/>
      <protection hidden="1"/>
    </xf>
    <xf numFmtId="0" fontId="101" fillId="12" borderId="4" xfId="1" applyFont="1" applyFill="1" applyBorder="1" applyAlignment="1" applyProtection="1">
      <alignment horizontal="center" vertical="center"/>
      <protection locked="0" hidden="1"/>
    </xf>
    <xf numFmtId="0" fontId="101" fillId="12" borderId="4" xfId="1" applyFont="1" applyFill="1" applyBorder="1" applyAlignment="1" applyProtection="1">
      <alignment horizontal="center" vertical="center" wrapText="1"/>
      <protection hidden="1"/>
    </xf>
    <xf numFmtId="0" fontId="101" fillId="12" borderId="4" xfId="1" applyFont="1" applyFill="1" applyBorder="1" applyAlignment="1" applyProtection="1">
      <alignment vertical="center" wrapText="1"/>
      <protection hidden="1"/>
    </xf>
    <xf numFmtId="0" fontId="101" fillId="12" borderId="6" xfId="1" applyFont="1" applyFill="1" applyBorder="1" applyAlignment="1" applyProtection="1">
      <alignment horizontal="center" vertical="center"/>
      <protection hidden="1"/>
    </xf>
    <xf numFmtId="0" fontId="101" fillId="12" borderId="8" xfId="1" applyFont="1" applyFill="1" applyBorder="1" applyAlignment="1" applyProtection="1">
      <alignment horizontal="center" vertical="center"/>
      <protection hidden="1"/>
    </xf>
    <xf numFmtId="0" fontId="101" fillId="12" borderId="112" xfId="1" applyFont="1" applyFill="1" applyBorder="1" applyAlignment="1" applyProtection="1">
      <alignment horizontal="center" vertical="center" wrapText="1"/>
      <protection hidden="1"/>
    </xf>
    <xf numFmtId="0" fontId="101" fillId="12" borderId="114" xfId="1" applyFont="1" applyFill="1" applyBorder="1" applyAlignment="1" applyProtection="1">
      <alignment horizontal="center" vertical="center" wrapText="1"/>
      <protection hidden="1"/>
    </xf>
    <xf numFmtId="0" fontId="101" fillId="12" borderId="40" xfId="1" applyFont="1" applyFill="1" applyBorder="1" applyAlignment="1" applyProtection="1">
      <alignment horizontal="center" vertical="center" wrapText="1"/>
      <protection hidden="1"/>
    </xf>
    <xf numFmtId="0" fontId="101" fillId="12" borderId="41" xfId="1" applyFont="1" applyFill="1" applyBorder="1" applyAlignment="1" applyProtection="1">
      <alignment horizontal="center" vertical="center" wrapText="1"/>
      <protection hidden="1"/>
    </xf>
    <xf numFmtId="0" fontId="101" fillId="12" borderId="13" xfId="1" applyFont="1" applyFill="1" applyBorder="1" applyAlignment="1" applyProtection="1">
      <alignment horizontal="center" vertical="center" wrapText="1"/>
      <protection hidden="1"/>
    </xf>
    <xf numFmtId="0" fontId="101" fillId="12" borderId="49" xfId="1" applyFont="1" applyFill="1" applyBorder="1" applyAlignment="1" applyProtection="1">
      <alignment horizontal="center" vertical="center" wrapText="1"/>
      <protection hidden="1"/>
    </xf>
    <xf numFmtId="2" fontId="95" fillId="12" borderId="6" xfId="1" applyNumberFormat="1" applyFont="1" applyFill="1" applyBorder="1" applyAlignment="1" applyProtection="1">
      <alignment horizontal="center" vertical="center" wrapText="1"/>
      <protection hidden="1"/>
    </xf>
    <xf numFmtId="2" fontId="95" fillId="12" borderId="8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12" xfId="0" applyFont="1" applyBorder="1" applyAlignment="1">
      <alignment horizontal="center"/>
    </xf>
    <xf numFmtId="0" fontId="7" fillId="0" borderId="113" xfId="0" applyFont="1" applyBorder="1" applyAlignment="1">
      <alignment horizontal="center"/>
    </xf>
    <xf numFmtId="0" fontId="7" fillId="0" borderId="114" xfId="0" applyFont="1" applyBorder="1" applyAlignment="1">
      <alignment horizontal="center"/>
    </xf>
    <xf numFmtId="0" fontId="9" fillId="0" borderId="4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0" fillId="0" borderId="4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41" xfId="0" applyBorder="1" applyAlignment="1">
      <alignment horizontal="left" wrapText="1"/>
    </xf>
    <xf numFmtId="0" fontId="7" fillId="14" borderId="4" xfId="0" applyFont="1" applyFill="1" applyBorder="1" applyAlignment="1">
      <alignment horizontal="center"/>
    </xf>
    <xf numFmtId="0" fontId="106" fillId="14" borderId="4" xfId="0" applyFont="1" applyFill="1" applyBorder="1" applyAlignment="1">
      <alignment horizontal="left"/>
    </xf>
    <xf numFmtId="0" fontId="104" fillId="0" borderId="4" xfId="0" applyFont="1" applyBorder="1" applyAlignment="1">
      <alignment horizontal="left" wrapText="1"/>
    </xf>
    <xf numFmtId="1" fontId="95" fillId="12" borderId="1" xfId="1" applyNumberFormat="1" applyFont="1" applyFill="1" applyAlignment="1" applyProtection="1">
      <alignment horizontal="center" vertical="center"/>
      <protection locked="0"/>
    </xf>
    <xf numFmtId="1" fontId="95" fillId="12" borderId="52" xfId="1" applyNumberFormat="1" applyFont="1" applyFill="1" applyBorder="1" applyAlignment="1" applyProtection="1">
      <alignment horizontal="center" vertical="center"/>
      <protection locked="0"/>
    </xf>
    <xf numFmtId="0" fontId="104" fillId="0" borderId="44" xfId="0" applyFont="1" applyBorder="1" applyAlignment="1">
      <alignment horizontal="left"/>
    </xf>
    <xf numFmtId="0" fontId="104" fillId="0" borderId="47" xfId="0" applyFont="1" applyBorder="1" applyAlignment="1">
      <alignment horizontal="left"/>
    </xf>
    <xf numFmtId="1" fontId="34" fillId="12" borderId="53" xfId="1" applyNumberFormat="1" applyFont="1" applyFill="1" applyBorder="1" applyAlignment="1" applyProtection="1">
      <alignment horizontal="center" vertical="center"/>
      <protection locked="0"/>
    </xf>
    <xf numFmtId="1" fontId="34" fillId="12" borderId="54" xfId="1" applyNumberFormat="1" applyFont="1" applyFill="1" applyBorder="1" applyAlignment="1" applyProtection="1">
      <alignment horizontal="center" vertical="center"/>
      <protection locked="0"/>
    </xf>
    <xf numFmtId="1" fontId="34" fillId="12" borderId="7" xfId="1" applyNumberFormat="1" applyFont="1" applyFill="1" applyBorder="1" applyAlignment="1" applyProtection="1">
      <alignment horizontal="center" vertical="center"/>
      <protection locked="0"/>
    </xf>
    <xf numFmtId="1" fontId="34" fillId="12" borderId="8" xfId="1" applyNumberFormat="1" applyFont="1" applyFill="1" applyBorder="1" applyAlignment="1" applyProtection="1">
      <alignment horizontal="center" vertical="center"/>
      <protection locked="0"/>
    </xf>
    <xf numFmtId="164" fontId="34" fillId="12" borderId="1" xfId="1" applyNumberFormat="1" applyFont="1" applyFill="1" applyAlignment="1" applyProtection="1">
      <alignment horizontal="center" vertical="center" wrapText="1"/>
      <protection hidden="1"/>
    </xf>
    <xf numFmtId="164" fontId="34" fillId="12" borderId="6" xfId="1" applyNumberFormat="1" applyFont="1" applyFill="1" applyBorder="1" applyAlignment="1" applyProtection="1">
      <alignment horizontal="center" vertical="center" wrapText="1"/>
      <protection hidden="1"/>
    </xf>
    <xf numFmtId="164" fontId="34" fillId="12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>
      <alignment horizontal="left" vertical="center" wrapText="1"/>
    </xf>
    <xf numFmtId="0" fontId="1" fillId="0" borderId="60" xfId="0" applyFont="1" applyBorder="1" applyAlignment="1">
      <alignment horizontal="left" vertical="center" wrapText="1"/>
    </xf>
    <xf numFmtId="164" fontId="34" fillId="19" borderId="40" xfId="1" applyNumberFormat="1" applyFont="1" applyFill="1" applyBorder="1" applyAlignment="1" applyProtection="1">
      <alignment horizontal="left" vertical="center" wrapText="1"/>
      <protection hidden="1"/>
    </xf>
    <xf numFmtId="164" fontId="34" fillId="19" borderId="1" xfId="1" applyNumberFormat="1" applyFont="1" applyFill="1" applyAlignment="1" applyProtection="1">
      <alignment horizontal="left" vertical="center" wrapText="1"/>
      <protection hidden="1"/>
    </xf>
    <xf numFmtId="164" fontId="34" fillId="19" borderId="41" xfId="1" applyNumberFormat="1" applyFont="1" applyFill="1" applyBorder="1" applyAlignment="1" applyProtection="1">
      <alignment horizontal="left" vertical="center" wrapText="1"/>
      <protection hidden="1"/>
    </xf>
    <xf numFmtId="0" fontId="105" fillId="0" borderId="2" xfId="0" applyFont="1" applyBorder="1" applyAlignment="1">
      <alignment horizontal="left" vertical="center" wrapText="1"/>
    </xf>
    <xf numFmtId="0" fontId="105" fillId="0" borderId="60" xfId="0" applyFont="1" applyBorder="1" applyAlignment="1">
      <alignment horizontal="left" vertical="center" wrapText="1"/>
    </xf>
    <xf numFmtId="164" fontId="95" fillId="14" borderId="40" xfId="1" applyNumberFormat="1" applyFont="1" applyFill="1" applyBorder="1" applyAlignment="1" applyProtection="1">
      <alignment horizontal="left" vertical="center" wrapText="1"/>
      <protection hidden="1"/>
    </xf>
    <xf numFmtId="164" fontId="95" fillId="14" borderId="1" xfId="1" applyNumberFormat="1" applyFont="1" applyFill="1" applyAlignment="1" applyProtection="1">
      <alignment horizontal="left" vertical="center" wrapText="1"/>
      <protection hidden="1"/>
    </xf>
    <xf numFmtId="164" fontId="95" fillId="14" borderId="41" xfId="1" applyNumberFormat="1" applyFont="1" applyFill="1" applyBorder="1" applyAlignment="1" applyProtection="1">
      <alignment horizontal="left" vertical="center" wrapText="1"/>
      <protection hidden="1"/>
    </xf>
    <xf numFmtId="0" fontId="101" fillId="12" borderId="95" xfId="1" applyFont="1" applyFill="1" applyBorder="1" applyAlignment="1" applyProtection="1">
      <alignment horizontal="center" vertical="center" wrapText="1"/>
      <protection hidden="1"/>
    </xf>
    <xf numFmtId="0" fontId="101" fillId="12" borderId="95" xfId="1" applyFont="1" applyFill="1" applyBorder="1" applyAlignment="1" applyProtection="1">
      <alignment vertical="center" wrapText="1"/>
      <protection hidden="1"/>
    </xf>
    <xf numFmtId="0" fontId="101" fillId="12" borderId="97" xfId="1" applyFont="1" applyFill="1" applyBorder="1" applyAlignment="1" applyProtection="1">
      <alignment vertical="center" wrapText="1"/>
      <protection hidden="1"/>
    </xf>
    <xf numFmtId="2" fontId="106" fillId="0" borderId="113" xfId="0" applyNumberFormat="1" applyFont="1" applyBorder="1" applyAlignment="1">
      <alignment horizontal="center"/>
    </xf>
    <xf numFmtId="0" fontId="106" fillId="0" borderId="113" xfId="0" applyFont="1" applyBorder="1" applyAlignment="1">
      <alignment horizontal="center"/>
    </xf>
    <xf numFmtId="164" fontId="115" fillId="12" borderId="40" xfId="1" applyNumberFormat="1" applyFont="1" applyFill="1" applyBorder="1" applyAlignment="1" applyProtection="1">
      <alignment horizontal="center" vertical="center" wrapText="1"/>
      <protection hidden="1"/>
    </xf>
    <xf numFmtId="164" fontId="115" fillId="12" borderId="1" xfId="1" applyNumberFormat="1" applyFont="1" applyFill="1" applyAlignment="1" applyProtection="1">
      <alignment horizontal="center" vertical="center" wrapText="1"/>
      <protection hidden="1"/>
    </xf>
    <xf numFmtId="0" fontId="105" fillId="0" borderId="4" xfId="0" applyFont="1" applyBorder="1" applyAlignment="1">
      <alignment horizontal="left" vertical="center" wrapText="1"/>
    </xf>
    <xf numFmtId="164" fontId="95" fillId="12" borderId="4" xfId="1" applyNumberFormat="1" applyFont="1" applyFill="1" applyBorder="1" applyAlignment="1" applyProtection="1">
      <alignment horizontal="center" vertical="center" wrapText="1"/>
      <protection hidden="1"/>
    </xf>
    <xf numFmtId="164" fontId="95" fillId="14" borderId="140" xfId="1" applyNumberFormat="1" applyFont="1" applyFill="1" applyBorder="1" applyAlignment="1" applyProtection="1">
      <alignment horizontal="left" vertical="center" wrapText="1"/>
      <protection hidden="1"/>
    </xf>
    <xf numFmtId="164" fontId="95" fillId="14" borderId="113" xfId="1" applyNumberFormat="1" applyFont="1" applyFill="1" applyBorder="1" applyAlignment="1" applyProtection="1">
      <alignment horizontal="left" vertical="center" wrapText="1"/>
      <protection hidden="1"/>
    </xf>
    <xf numFmtId="164" fontId="95" fillId="14" borderId="114" xfId="1" applyNumberFormat="1" applyFont="1" applyFill="1" applyBorder="1" applyAlignment="1" applyProtection="1">
      <alignment horizontal="left" vertical="center" wrapText="1"/>
      <protection hidden="1"/>
    </xf>
    <xf numFmtId="164" fontId="115" fillId="12" borderId="4" xfId="1" applyNumberFormat="1" applyFont="1" applyFill="1" applyBorder="1" applyAlignment="1" applyProtection="1">
      <alignment horizontal="center" vertical="center" wrapText="1"/>
      <protection hidden="1"/>
    </xf>
    <xf numFmtId="164" fontId="113" fillId="12" borderId="4" xfId="1" applyNumberFormat="1" applyFont="1" applyFill="1" applyBorder="1" applyAlignment="1" applyProtection="1">
      <alignment horizontal="center" vertical="center" wrapText="1"/>
      <protection hidden="1"/>
    </xf>
    <xf numFmtId="0" fontId="105" fillId="9" borderId="4" xfId="3033" applyFont="1" applyBorder="1" applyAlignment="1">
      <alignment horizontal="left" vertical="center" wrapText="1"/>
    </xf>
    <xf numFmtId="164" fontId="95" fillId="14" borderId="117" xfId="1" applyNumberFormat="1" applyFont="1" applyFill="1" applyBorder="1" applyAlignment="1" applyProtection="1">
      <alignment horizontal="left" vertical="center" wrapText="1"/>
      <protection hidden="1"/>
    </xf>
    <xf numFmtId="164" fontId="95" fillId="14" borderId="118" xfId="1" applyNumberFormat="1" applyFont="1" applyFill="1" applyBorder="1" applyAlignment="1" applyProtection="1">
      <alignment horizontal="left" vertical="center" wrapText="1"/>
      <protection hidden="1"/>
    </xf>
    <xf numFmtId="164" fontId="95" fillId="14" borderId="119" xfId="1" applyNumberFormat="1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Alignment="1">
      <alignment horizontal="right" vertical="center"/>
    </xf>
    <xf numFmtId="49" fontId="16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3" fillId="12" borderId="1" xfId="3" applyFont="1" applyFill="1" applyAlignment="1" applyProtection="1">
      <alignment horizontal="center"/>
      <protection locked="0"/>
    </xf>
    <xf numFmtId="0" fontId="14" fillId="12" borderId="1" xfId="3" applyFont="1" applyFill="1" applyAlignment="1" applyProtection="1">
      <alignment horizontal="center"/>
      <protection locked="0"/>
    </xf>
    <xf numFmtId="0" fontId="15" fillId="12" borderId="1" xfId="3" applyFont="1" applyFill="1" applyAlignment="1" applyProtection="1">
      <alignment horizontal="center"/>
      <protection locked="0"/>
    </xf>
    <xf numFmtId="0" fontId="29" fillId="12" borderId="0" xfId="0" applyFont="1" applyFill="1" applyAlignment="1" applyProtection="1">
      <alignment horizontal="left" vertical="center" wrapText="1"/>
      <protection locked="0"/>
    </xf>
    <xf numFmtId="0" fontId="20" fillId="12" borderId="0" xfId="0" applyFont="1" applyFill="1" applyAlignment="1" applyProtection="1">
      <alignment horizontal="center" vertical="center" wrapText="1"/>
      <protection locked="0"/>
    </xf>
    <xf numFmtId="0" fontId="52" fillId="9" borderId="3" xfId="1330" applyFont="1" applyBorder="1" applyAlignment="1">
      <alignment horizontal="center"/>
    </xf>
    <xf numFmtId="0" fontId="52" fillId="9" borderId="38" xfId="1330" applyFont="1" applyBorder="1" applyAlignment="1">
      <alignment horizontal="center" vertical="center"/>
    </xf>
    <xf numFmtId="0" fontId="94" fillId="0" borderId="38" xfId="0" applyFont="1" applyBorder="1" applyAlignment="1">
      <alignment horizontal="center" vertical="top"/>
    </xf>
    <xf numFmtId="0" fontId="52" fillId="9" borderId="1" xfId="1330" applyFont="1" applyAlignment="1">
      <alignment horizontal="center" vertical="center"/>
    </xf>
    <xf numFmtId="0" fontId="52" fillId="0" borderId="5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108" fillId="0" borderId="105" xfId="0" applyFont="1" applyBorder="1" applyAlignment="1">
      <alignment horizontal="center" vertical="center" wrapText="1"/>
    </xf>
    <xf numFmtId="0" fontId="108" fillId="0" borderId="106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left" vertical="center" wrapText="1"/>
    </xf>
    <xf numFmtId="0" fontId="52" fillId="0" borderId="8" xfId="0" applyFont="1" applyBorder="1" applyAlignment="1">
      <alignment horizontal="left" vertical="center" wrapText="1"/>
    </xf>
    <xf numFmtId="0" fontId="108" fillId="0" borderId="12" xfId="0" applyFont="1" applyBorder="1" applyAlignment="1">
      <alignment horizontal="right"/>
    </xf>
    <xf numFmtId="0" fontId="108" fillId="0" borderId="7" xfId="0" applyFont="1" applyBorder="1" applyAlignment="1">
      <alignment horizontal="right"/>
    </xf>
    <xf numFmtId="0" fontId="108" fillId="0" borderId="8" xfId="0" applyFont="1" applyBorder="1" applyAlignment="1">
      <alignment horizontal="right"/>
    </xf>
    <xf numFmtId="0" fontId="52" fillId="15" borderId="37" xfId="0" quotePrefix="1" applyFont="1" applyFill="1" applyBorder="1" applyAlignment="1">
      <alignment horizontal="left" vertical="justify" wrapText="1"/>
    </xf>
    <xf numFmtId="0" fontId="52" fillId="15" borderId="38" xfId="0" applyFont="1" applyFill="1" applyBorder="1" applyAlignment="1">
      <alignment horizontal="left" vertical="justify"/>
    </xf>
    <xf numFmtId="0" fontId="52" fillId="15" borderId="103" xfId="0" applyFont="1" applyFill="1" applyBorder="1" applyAlignment="1">
      <alignment horizontal="left" vertical="justify"/>
    </xf>
    <xf numFmtId="0" fontId="52" fillId="15" borderId="13" xfId="0" applyFont="1" applyFill="1" applyBorder="1" applyAlignment="1">
      <alignment horizontal="left" vertical="justify"/>
    </xf>
    <xf numFmtId="0" fontId="52" fillId="15" borderId="3" xfId="0" applyFont="1" applyFill="1" applyBorder="1" applyAlignment="1">
      <alignment horizontal="left" vertical="justify"/>
    </xf>
    <xf numFmtId="0" fontId="52" fillId="15" borderId="102" xfId="0" applyFont="1" applyFill="1" applyBorder="1" applyAlignment="1">
      <alignment horizontal="left" vertical="justify"/>
    </xf>
    <xf numFmtId="0" fontId="52" fillId="0" borderId="12" xfId="0" applyFont="1" applyBorder="1" applyAlignment="1">
      <alignment horizontal="left" vertical="center"/>
    </xf>
    <xf numFmtId="0" fontId="52" fillId="0" borderId="8" xfId="0" applyFont="1" applyBorder="1" applyAlignment="1">
      <alignment horizontal="left" vertical="center"/>
    </xf>
    <xf numFmtId="0" fontId="52" fillId="15" borderId="37" xfId="0" applyFont="1" applyFill="1" applyBorder="1" applyAlignment="1">
      <alignment horizontal="left" vertical="justify" wrapText="1"/>
    </xf>
    <xf numFmtId="0" fontId="108" fillId="0" borderId="104" xfId="0" applyFont="1" applyBorder="1" applyAlignment="1">
      <alignment horizontal="center" wrapText="1"/>
    </xf>
    <xf numFmtId="0" fontId="108" fillId="0" borderId="39" xfId="0" applyFont="1" applyBorder="1" applyAlignment="1">
      <alignment horizontal="center" wrapText="1"/>
    </xf>
    <xf numFmtId="0" fontId="108" fillId="0" borderId="101" xfId="0" applyFont="1" applyBorder="1" applyAlignment="1">
      <alignment horizontal="center" wrapText="1"/>
    </xf>
    <xf numFmtId="0" fontId="108" fillId="0" borderId="49" xfId="0" applyFont="1" applyBorder="1" applyAlignment="1">
      <alignment horizontal="center" wrapText="1"/>
    </xf>
    <xf numFmtId="0" fontId="108" fillId="0" borderId="5" xfId="0" applyFont="1" applyBorder="1" applyAlignment="1">
      <alignment horizontal="center" vertical="center" wrapText="1"/>
    </xf>
    <xf numFmtId="0" fontId="108" fillId="0" borderId="51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/>
    </xf>
    <xf numFmtId="0" fontId="52" fillId="0" borderId="51" xfId="0" applyFont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52" fillId="0" borderId="13" xfId="0" applyFont="1" applyBorder="1" applyAlignment="1">
      <alignment horizontal="center" vertical="center"/>
    </xf>
    <xf numFmtId="0" fontId="52" fillId="15" borderId="38" xfId="0" applyFont="1" applyFill="1" applyBorder="1" applyAlignment="1">
      <alignment horizontal="left" vertical="justify" wrapText="1"/>
    </xf>
    <xf numFmtId="0" fontId="52" fillId="15" borderId="103" xfId="0" applyFont="1" applyFill="1" applyBorder="1" applyAlignment="1">
      <alignment horizontal="left" vertical="justify" wrapText="1"/>
    </xf>
    <xf numFmtId="0" fontId="52" fillId="15" borderId="13" xfId="0" applyFont="1" applyFill="1" applyBorder="1" applyAlignment="1">
      <alignment horizontal="left" vertical="justify" wrapText="1"/>
    </xf>
    <xf numFmtId="0" fontId="52" fillId="15" borderId="3" xfId="0" applyFont="1" applyFill="1" applyBorder="1" applyAlignment="1">
      <alignment horizontal="left" vertical="justify" wrapText="1"/>
    </xf>
    <xf numFmtId="0" fontId="52" fillId="15" borderId="102" xfId="0" applyFont="1" applyFill="1" applyBorder="1" applyAlignment="1">
      <alignment horizontal="left" vertical="justify" wrapText="1"/>
    </xf>
    <xf numFmtId="0" fontId="108" fillId="0" borderId="104" xfId="0" applyFont="1" applyBorder="1" applyAlignment="1">
      <alignment horizontal="center"/>
    </xf>
    <xf numFmtId="0" fontId="108" fillId="0" borderId="39" xfId="0" applyFont="1" applyBorder="1" applyAlignment="1">
      <alignment horizontal="center"/>
    </xf>
    <xf numFmtId="0" fontId="108" fillId="0" borderId="101" xfId="0" applyFont="1" applyBorder="1" applyAlignment="1">
      <alignment horizontal="center"/>
    </xf>
    <xf numFmtId="0" fontId="108" fillId="0" borderId="49" xfId="0" applyFont="1" applyBorder="1" applyAlignment="1">
      <alignment horizontal="center"/>
    </xf>
    <xf numFmtId="0" fontId="52" fillId="0" borderId="5" xfId="0" applyFont="1" applyBorder="1" applyAlignment="1">
      <alignment horizontal="center" wrapText="1"/>
    </xf>
    <xf numFmtId="0" fontId="52" fillId="0" borderId="51" xfId="0" applyFont="1" applyBorder="1" applyAlignment="1">
      <alignment horizontal="center" wrapText="1"/>
    </xf>
    <xf numFmtId="0" fontId="52" fillId="0" borderId="12" xfId="0" applyFont="1" applyBorder="1" applyAlignment="1">
      <alignment horizontal="left"/>
    </xf>
    <xf numFmtId="0" fontId="52" fillId="0" borderId="8" xfId="0" applyFont="1" applyBorder="1" applyAlignment="1">
      <alignment horizontal="left"/>
    </xf>
    <xf numFmtId="0" fontId="106" fillId="13" borderId="12" xfId="0" applyFont="1" applyFill="1" applyBorder="1" applyAlignment="1">
      <alignment horizontal="left" vertical="center"/>
    </xf>
    <xf numFmtId="0" fontId="106" fillId="13" borderId="7" xfId="0" applyFont="1" applyFill="1" applyBorder="1" applyAlignment="1">
      <alignment horizontal="left" vertical="center"/>
    </xf>
    <xf numFmtId="0" fontId="106" fillId="13" borderId="108" xfId="0" applyFont="1" applyFill="1" applyBorder="1" applyAlignment="1">
      <alignment horizontal="left" vertical="center"/>
    </xf>
    <xf numFmtId="0" fontId="108" fillId="0" borderId="12" xfId="0" applyFont="1" applyBorder="1" applyAlignment="1">
      <alignment horizontal="center"/>
    </xf>
    <xf numFmtId="0" fontId="108" fillId="0" borderId="7" xfId="0" applyFont="1" applyBorder="1" applyAlignment="1">
      <alignment horizontal="center"/>
    </xf>
    <xf numFmtId="0" fontId="108" fillId="0" borderId="108" xfId="0" applyFont="1" applyBorder="1" applyAlignment="1">
      <alignment horizontal="center"/>
    </xf>
    <xf numFmtId="0" fontId="108" fillId="0" borderId="5" xfId="0" applyFont="1" applyBorder="1" applyAlignment="1">
      <alignment horizontal="center" vertical="center"/>
    </xf>
    <xf numFmtId="0" fontId="108" fillId="0" borderId="51" xfId="0" applyFont="1" applyBorder="1" applyAlignment="1">
      <alignment horizontal="center" vertical="center"/>
    </xf>
    <xf numFmtId="0" fontId="52" fillId="15" borderId="37" xfId="0" applyFont="1" applyFill="1" applyBorder="1" applyAlignment="1">
      <alignment horizontal="left" vertical="justify"/>
    </xf>
    <xf numFmtId="0" fontId="52" fillId="15" borderId="4" xfId="0" applyFont="1" applyFill="1" applyBorder="1" applyAlignment="1">
      <alignment horizontal="left" vertical="justify" wrapText="1"/>
    </xf>
    <xf numFmtId="0" fontId="52" fillId="15" borderId="107" xfId="0" applyFont="1" applyFill="1" applyBorder="1" applyAlignment="1">
      <alignment horizontal="left" vertical="justify" wrapText="1"/>
    </xf>
    <xf numFmtId="0" fontId="108" fillId="0" borderId="14" xfId="0" applyFont="1" applyBorder="1" applyAlignment="1">
      <alignment horizontal="center"/>
    </xf>
    <xf numFmtId="0" fontId="108" fillId="0" borderId="4" xfId="0" applyFont="1" applyBorder="1" applyAlignment="1">
      <alignment horizontal="center"/>
    </xf>
    <xf numFmtId="0" fontId="94" fillId="15" borderId="37" xfId="0" applyFont="1" applyFill="1" applyBorder="1" applyAlignment="1">
      <alignment horizontal="left" vertical="justify"/>
    </xf>
    <xf numFmtId="0" fontId="94" fillId="15" borderId="38" xfId="0" applyFont="1" applyFill="1" applyBorder="1" applyAlignment="1">
      <alignment horizontal="left" vertical="justify"/>
    </xf>
    <xf numFmtId="0" fontId="94" fillId="15" borderId="103" xfId="0" applyFont="1" applyFill="1" applyBorder="1" applyAlignment="1">
      <alignment horizontal="left" vertical="justify"/>
    </xf>
    <xf numFmtId="0" fontId="94" fillId="15" borderId="13" xfId="0" applyFont="1" applyFill="1" applyBorder="1" applyAlignment="1">
      <alignment horizontal="left" vertical="justify"/>
    </xf>
    <xf numFmtId="0" fontId="94" fillId="15" borderId="3" xfId="0" applyFont="1" applyFill="1" applyBorder="1" applyAlignment="1">
      <alignment horizontal="left" vertical="justify"/>
    </xf>
    <xf numFmtId="0" fontId="94" fillId="15" borderId="102" xfId="0" applyFont="1" applyFill="1" applyBorder="1" applyAlignment="1">
      <alignment horizontal="left" vertical="justify"/>
    </xf>
    <xf numFmtId="0" fontId="52" fillId="15" borderId="40" xfId="0" applyFont="1" applyFill="1" applyBorder="1" applyAlignment="1">
      <alignment horizontal="left" vertical="justify" wrapText="1"/>
    </xf>
    <xf numFmtId="0" fontId="52" fillId="15" borderId="0" xfId="0" applyFont="1" applyFill="1" applyAlignment="1">
      <alignment horizontal="left" vertical="justify"/>
    </xf>
    <xf numFmtId="0" fontId="52" fillId="15" borderId="110" xfId="0" applyFont="1" applyFill="1" applyBorder="1" applyAlignment="1">
      <alignment horizontal="left" vertical="justify"/>
    </xf>
    <xf numFmtId="0" fontId="52" fillId="0" borderId="12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/>
    </xf>
    <xf numFmtId="0" fontId="52" fillId="0" borderId="105" xfId="0" applyFont="1" applyBorder="1" applyAlignment="1">
      <alignment horizontal="center" vertical="center" wrapText="1"/>
    </xf>
    <xf numFmtId="0" fontId="52" fillId="0" borderId="106" xfId="0" applyFont="1" applyBorder="1" applyAlignment="1">
      <alignment horizontal="center" vertical="center" wrapText="1"/>
    </xf>
    <xf numFmtId="4" fontId="52" fillId="0" borderId="12" xfId="0" applyNumberFormat="1" applyFont="1" applyBorder="1" applyAlignment="1">
      <alignment horizontal="left" vertical="center"/>
    </xf>
    <xf numFmtId="4" fontId="52" fillId="0" borderId="8" xfId="0" applyNumberFormat="1" applyFont="1" applyBorder="1" applyAlignment="1">
      <alignment horizontal="left" vertical="center"/>
    </xf>
    <xf numFmtId="0" fontId="110" fillId="0" borderId="12" xfId="0" applyFont="1" applyBorder="1" applyAlignment="1">
      <alignment horizontal="center"/>
    </xf>
    <xf numFmtId="0" fontId="110" fillId="0" borderId="7" xfId="0" applyFont="1" applyBorder="1" applyAlignment="1">
      <alignment horizontal="center"/>
    </xf>
    <xf numFmtId="0" fontId="110" fillId="0" borderId="108" xfId="0" applyFont="1" applyBorder="1" applyAlignment="1">
      <alignment horizontal="center"/>
    </xf>
    <xf numFmtId="0" fontId="106" fillId="13" borderId="101" xfId="0" applyFont="1" applyFill="1" applyBorder="1" applyAlignment="1">
      <alignment horizontal="left" vertical="center"/>
    </xf>
    <xf numFmtId="0" fontId="106" fillId="13" borderId="3" xfId="0" applyFont="1" applyFill="1" applyBorder="1" applyAlignment="1">
      <alignment horizontal="left" vertical="center"/>
    </xf>
    <xf numFmtId="0" fontId="106" fillId="13" borderId="102" xfId="0" applyFont="1" applyFill="1" applyBorder="1" applyAlignment="1">
      <alignment horizontal="left" vertical="center"/>
    </xf>
    <xf numFmtId="0" fontId="52" fillId="15" borderId="37" xfId="0" applyFont="1" applyFill="1" applyBorder="1" applyAlignment="1">
      <alignment horizontal="left" vertical="center" wrapText="1"/>
    </xf>
    <xf numFmtId="0" fontId="52" fillId="15" borderId="38" xfId="0" applyFont="1" applyFill="1" applyBorder="1" applyAlignment="1">
      <alignment horizontal="left" vertical="center"/>
    </xf>
    <xf numFmtId="0" fontId="52" fillId="15" borderId="103" xfId="0" applyFont="1" applyFill="1" applyBorder="1" applyAlignment="1">
      <alignment horizontal="left" vertical="center"/>
    </xf>
    <xf numFmtId="0" fontId="52" fillId="15" borderId="13" xfId="0" applyFont="1" applyFill="1" applyBorder="1" applyAlignment="1">
      <alignment horizontal="left" vertical="center"/>
    </xf>
    <xf numFmtId="0" fontId="52" fillId="15" borderId="3" xfId="0" applyFont="1" applyFill="1" applyBorder="1" applyAlignment="1">
      <alignment horizontal="left" vertical="center"/>
    </xf>
    <xf numFmtId="0" fontId="52" fillId="15" borderId="102" xfId="0" applyFont="1" applyFill="1" applyBorder="1" applyAlignment="1">
      <alignment horizontal="left" vertical="center"/>
    </xf>
    <xf numFmtId="0" fontId="52" fillId="0" borderId="104" xfId="0" applyFont="1" applyBorder="1" applyAlignment="1">
      <alignment horizontal="center" vertical="center"/>
    </xf>
    <xf numFmtId="0" fontId="52" fillId="0" borderId="39" xfId="0" applyFont="1" applyBorder="1" applyAlignment="1">
      <alignment vertical="center"/>
    </xf>
    <xf numFmtId="0" fontId="52" fillId="0" borderId="101" xfId="0" applyFont="1" applyBorder="1" applyAlignment="1">
      <alignment vertical="center"/>
    </xf>
    <xf numFmtId="0" fontId="52" fillId="0" borderId="49" xfId="0" applyFont="1" applyBorder="1" applyAlignment="1">
      <alignment vertical="center"/>
    </xf>
    <xf numFmtId="4" fontId="52" fillId="0" borderId="12" xfId="0" applyNumberFormat="1" applyFont="1" applyBorder="1" applyAlignment="1">
      <alignment horizontal="left" vertical="center" wrapText="1"/>
    </xf>
    <xf numFmtId="4" fontId="52" fillId="0" borderId="8" xfId="0" applyNumberFormat="1" applyFont="1" applyBorder="1" applyAlignment="1">
      <alignment horizontal="left" vertical="center" wrapText="1"/>
    </xf>
    <xf numFmtId="0" fontId="24" fillId="12" borderId="11" xfId="1137" applyFont="1" applyFill="1" applyBorder="1" applyAlignment="1">
      <alignment horizontal="center" vertical="center"/>
    </xf>
    <xf numFmtId="0" fontId="24" fillId="12" borderId="99" xfId="1137" applyFont="1" applyFill="1" applyBorder="1" applyAlignment="1">
      <alignment horizontal="center" vertical="center"/>
    </xf>
    <xf numFmtId="0" fontId="24" fillId="12" borderId="100" xfId="1137" applyFont="1" applyFill="1" applyBorder="1" applyAlignment="1">
      <alignment horizontal="center" vertical="center"/>
    </xf>
    <xf numFmtId="0" fontId="52" fillId="15" borderId="5" xfId="0" applyFont="1" applyFill="1" applyBorder="1" applyAlignment="1">
      <alignment horizontal="center" vertical="center"/>
    </xf>
    <xf numFmtId="0" fontId="52" fillId="15" borderId="51" xfId="0" applyFont="1" applyFill="1" applyBorder="1" applyAlignment="1">
      <alignment horizontal="center" vertical="center"/>
    </xf>
    <xf numFmtId="0" fontId="52" fillId="15" borderId="37" xfId="0" applyFont="1" applyFill="1" applyBorder="1" applyAlignment="1">
      <alignment horizontal="center" vertical="center" wrapText="1"/>
    </xf>
    <xf numFmtId="0" fontId="52" fillId="15" borderId="38" xfId="0" applyFont="1" applyFill="1" applyBorder="1" applyAlignment="1">
      <alignment horizontal="center" vertical="center" wrapText="1"/>
    </xf>
    <xf numFmtId="0" fontId="52" fillId="15" borderId="103" xfId="0" applyFont="1" applyFill="1" applyBorder="1" applyAlignment="1">
      <alignment horizontal="center" vertical="center" wrapText="1"/>
    </xf>
    <xf numFmtId="0" fontId="52" fillId="15" borderId="13" xfId="0" applyFont="1" applyFill="1" applyBorder="1" applyAlignment="1">
      <alignment horizontal="center" vertical="center" wrapText="1"/>
    </xf>
    <xf numFmtId="0" fontId="52" fillId="15" borderId="3" xfId="0" applyFont="1" applyFill="1" applyBorder="1" applyAlignment="1">
      <alignment horizontal="center" vertical="center" wrapText="1"/>
    </xf>
    <xf numFmtId="0" fontId="52" fillId="15" borderId="102" xfId="0" applyFont="1" applyFill="1" applyBorder="1" applyAlignment="1">
      <alignment horizontal="center" vertical="center" wrapText="1"/>
    </xf>
    <xf numFmtId="0" fontId="99" fillId="0" borderId="91" xfId="0" applyFont="1" applyBorder="1" applyAlignment="1">
      <alignment horizontal="left" vertical="top" wrapText="1"/>
    </xf>
    <xf numFmtId="0" fontId="99" fillId="0" borderId="92" xfId="0" applyFont="1" applyBorder="1" applyAlignment="1">
      <alignment horizontal="left" vertical="top" wrapText="1"/>
    </xf>
    <xf numFmtId="0" fontId="99" fillId="0" borderId="16" xfId="0" applyFont="1" applyBorder="1" applyAlignment="1">
      <alignment horizontal="left" vertical="top" wrapText="1"/>
    </xf>
    <xf numFmtId="0" fontId="100" fillId="0" borderId="91" xfId="0" applyFont="1" applyBorder="1" applyAlignment="1">
      <alignment horizontal="center" vertical="top" shrinkToFit="1"/>
    </xf>
    <xf numFmtId="0" fontId="100" fillId="0" borderId="92" xfId="0" applyFont="1" applyBorder="1" applyAlignment="1">
      <alignment horizontal="center" vertical="top" shrinkToFit="1"/>
    </xf>
    <xf numFmtId="0" fontId="100" fillId="0" borderId="16" xfId="0" applyFont="1" applyBorder="1" applyAlignment="1">
      <alignment horizontal="center" vertical="top" shrinkToFit="1"/>
    </xf>
    <xf numFmtId="0" fontId="0" fillId="0" borderId="15" xfId="0" applyBorder="1" applyAlignment="1">
      <alignment horizontal="left" vertical="top" wrapText="1"/>
    </xf>
    <xf numFmtId="0" fontId="0" fillId="0" borderId="93" xfId="0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</cellXfs>
  <cellStyles count="3668">
    <cellStyle name="12" xfId="12" xr:uid="{00000000-0005-0000-0000-000000000000}"/>
    <cellStyle name="12 1" xfId="13" xr:uid="{00000000-0005-0000-0000-000001000000}"/>
    <cellStyle name="20% - Ênfase1 1" xfId="14" xr:uid="{00000000-0005-0000-0000-000002000000}"/>
    <cellStyle name="20% - Ênfase1 10" xfId="15" xr:uid="{00000000-0005-0000-0000-000003000000}"/>
    <cellStyle name="20% - Ênfase1 10 2" xfId="16" xr:uid="{00000000-0005-0000-0000-000004000000}"/>
    <cellStyle name="20% - Ênfase1 11" xfId="17" xr:uid="{00000000-0005-0000-0000-000005000000}"/>
    <cellStyle name="20% - Ênfase1 11 2" xfId="18" xr:uid="{00000000-0005-0000-0000-000006000000}"/>
    <cellStyle name="20% - Ênfase1 12" xfId="19" xr:uid="{00000000-0005-0000-0000-000007000000}"/>
    <cellStyle name="20% - Ênfase1 12 2" xfId="20" xr:uid="{00000000-0005-0000-0000-000008000000}"/>
    <cellStyle name="20% - Ênfase1 13" xfId="21" xr:uid="{00000000-0005-0000-0000-000009000000}"/>
    <cellStyle name="20% - Ênfase1 13 2" xfId="22" xr:uid="{00000000-0005-0000-0000-00000A000000}"/>
    <cellStyle name="20% - Ênfase1 14 2" xfId="23" xr:uid="{00000000-0005-0000-0000-00000B000000}"/>
    <cellStyle name="20% - Ênfase1 15 2" xfId="24" xr:uid="{00000000-0005-0000-0000-00000C000000}"/>
    <cellStyle name="20% - Ênfase1 16 2" xfId="25" xr:uid="{00000000-0005-0000-0000-00000D000000}"/>
    <cellStyle name="20% - Ênfase1 17 2" xfId="26" xr:uid="{00000000-0005-0000-0000-00000E000000}"/>
    <cellStyle name="20% - Ênfase1 2" xfId="27" xr:uid="{00000000-0005-0000-0000-00000F000000}"/>
    <cellStyle name="20% - Ênfase1 2 2" xfId="28" xr:uid="{00000000-0005-0000-0000-000010000000}"/>
    <cellStyle name="20% - Ênfase1 2 2 2" xfId="29" xr:uid="{00000000-0005-0000-0000-000011000000}"/>
    <cellStyle name="20% - Ênfase1 2 2 3" xfId="30" xr:uid="{00000000-0005-0000-0000-000012000000}"/>
    <cellStyle name="20% - Ênfase1 2 2 4" xfId="31" xr:uid="{00000000-0005-0000-0000-000013000000}"/>
    <cellStyle name="20% - Ênfase1 2 3" xfId="32" xr:uid="{00000000-0005-0000-0000-000014000000}"/>
    <cellStyle name="20% - Ênfase1 2 4" xfId="33" xr:uid="{00000000-0005-0000-0000-000015000000}"/>
    <cellStyle name="20% - Ênfase1 3" xfId="34" xr:uid="{00000000-0005-0000-0000-000016000000}"/>
    <cellStyle name="20% - Ênfase1 3 2" xfId="35" xr:uid="{00000000-0005-0000-0000-000017000000}"/>
    <cellStyle name="20% - Ênfase1 3 2 2" xfId="36" xr:uid="{00000000-0005-0000-0000-000018000000}"/>
    <cellStyle name="20% - Ênfase1 3 2 3" xfId="37" xr:uid="{00000000-0005-0000-0000-000019000000}"/>
    <cellStyle name="20% - Ênfase1 3 2 4" xfId="38" xr:uid="{00000000-0005-0000-0000-00001A000000}"/>
    <cellStyle name="20% - Ênfase1 3 3" xfId="39" xr:uid="{00000000-0005-0000-0000-00001B000000}"/>
    <cellStyle name="20% - Ênfase1 3 4" xfId="40" xr:uid="{00000000-0005-0000-0000-00001C000000}"/>
    <cellStyle name="20% - Ênfase1 4" xfId="41" xr:uid="{00000000-0005-0000-0000-00001D000000}"/>
    <cellStyle name="20% - Ênfase1 4 2" xfId="42" xr:uid="{00000000-0005-0000-0000-00001E000000}"/>
    <cellStyle name="20% - Ênfase1 4 3" xfId="43" xr:uid="{00000000-0005-0000-0000-00001F000000}"/>
    <cellStyle name="20% - Ênfase1 4 4" xfId="44" xr:uid="{00000000-0005-0000-0000-000020000000}"/>
    <cellStyle name="20% - Ênfase1 4 5" xfId="45" xr:uid="{00000000-0005-0000-0000-000021000000}"/>
    <cellStyle name="20% - Ênfase1 5" xfId="46" xr:uid="{00000000-0005-0000-0000-000022000000}"/>
    <cellStyle name="20% - Ênfase1 5 2" xfId="47" xr:uid="{00000000-0005-0000-0000-000023000000}"/>
    <cellStyle name="20% - Ênfase1 5 3" xfId="48" xr:uid="{00000000-0005-0000-0000-000024000000}"/>
    <cellStyle name="20% - Ênfase1 5 4" xfId="49" xr:uid="{00000000-0005-0000-0000-000025000000}"/>
    <cellStyle name="20% - Ênfase1 6" xfId="50" xr:uid="{00000000-0005-0000-0000-000026000000}"/>
    <cellStyle name="20% - Ênfase1 6 2" xfId="51" xr:uid="{00000000-0005-0000-0000-000027000000}"/>
    <cellStyle name="20% - Ênfase1 7" xfId="52" xr:uid="{00000000-0005-0000-0000-000028000000}"/>
    <cellStyle name="20% - Ênfase1 7 2" xfId="53" xr:uid="{00000000-0005-0000-0000-000029000000}"/>
    <cellStyle name="20% - Ênfase1 8" xfId="54" xr:uid="{00000000-0005-0000-0000-00002A000000}"/>
    <cellStyle name="20% - Ênfase1 8 2" xfId="55" xr:uid="{00000000-0005-0000-0000-00002B000000}"/>
    <cellStyle name="20% - Ênfase1 9" xfId="56" xr:uid="{00000000-0005-0000-0000-00002C000000}"/>
    <cellStyle name="20% - Ênfase1 9 2" xfId="57" xr:uid="{00000000-0005-0000-0000-00002D000000}"/>
    <cellStyle name="20% - Ênfase2 1" xfId="58" xr:uid="{00000000-0005-0000-0000-00002E000000}"/>
    <cellStyle name="20% - Ênfase2 10" xfId="59" xr:uid="{00000000-0005-0000-0000-00002F000000}"/>
    <cellStyle name="20% - Ênfase2 10 2" xfId="60" xr:uid="{00000000-0005-0000-0000-000030000000}"/>
    <cellStyle name="20% - Ênfase2 11" xfId="61" xr:uid="{00000000-0005-0000-0000-000031000000}"/>
    <cellStyle name="20% - Ênfase2 11 2" xfId="62" xr:uid="{00000000-0005-0000-0000-000032000000}"/>
    <cellStyle name="20% - Ênfase2 12" xfId="63" xr:uid="{00000000-0005-0000-0000-000033000000}"/>
    <cellStyle name="20% - Ênfase2 12 2" xfId="64" xr:uid="{00000000-0005-0000-0000-000034000000}"/>
    <cellStyle name="20% - Ênfase2 13" xfId="65" xr:uid="{00000000-0005-0000-0000-000035000000}"/>
    <cellStyle name="20% - Ênfase2 13 2" xfId="66" xr:uid="{00000000-0005-0000-0000-000036000000}"/>
    <cellStyle name="20% - Ênfase2 14 2" xfId="67" xr:uid="{00000000-0005-0000-0000-000037000000}"/>
    <cellStyle name="20% - Ênfase2 15 2" xfId="68" xr:uid="{00000000-0005-0000-0000-000038000000}"/>
    <cellStyle name="20% - Ênfase2 16 2" xfId="69" xr:uid="{00000000-0005-0000-0000-000039000000}"/>
    <cellStyle name="20% - Ênfase2 17 2" xfId="70" xr:uid="{00000000-0005-0000-0000-00003A000000}"/>
    <cellStyle name="20% - Ênfase2 2" xfId="71" xr:uid="{00000000-0005-0000-0000-00003B000000}"/>
    <cellStyle name="20% - Ênfase2 2 2" xfId="72" xr:uid="{00000000-0005-0000-0000-00003C000000}"/>
    <cellStyle name="20% - Ênfase2 2 2 2" xfId="73" xr:uid="{00000000-0005-0000-0000-00003D000000}"/>
    <cellStyle name="20% - Ênfase2 2 2 3" xfId="74" xr:uid="{00000000-0005-0000-0000-00003E000000}"/>
    <cellStyle name="20% - Ênfase2 2 2 4" xfId="75" xr:uid="{00000000-0005-0000-0000-00003F000000}"/>
    <cellStyle name="20% - Ênfase2 2 3" xfId="76" xr:uid="{00000000-0005-0000-0000-000040000000}"/>
    <cellStyle name="20% - Ênfase2 2 4" xfId="77" xr:uid="{00000000-0005-0000-0000-000041000000}"/>
    <cellStyle name="20% - Ênfase2 3" xfId="78" xr:uid="{00000000-0005-0000-0000-000042000000}"/>
    <cellStyle name="20% - Ênfase2 3 2" xfId="79" xr:uid="{00000000-0005-0000-0000-000043000000}"/>
    <cellStyle name="20% - Ênfase2 3 2 2" xfId="80" xr:uid="{00000000-0005-0000-0000-000044000000}"/>
    <cellStyle name="20% - Ênfase2 3 2 3" xfId="81" xr:uid="{00000000-0005-0000-0000-000045000000}"/>
    <cellStyle name="20% - Ênfase2 3 2 4" xfId="82" xr:uid="{00000000-0005-0000-0000-000046000000}"/>
    <cellStyle name="20% - Ênfase2 3 3" xfId="83" xr:uid="{00000000-0005-0000-0000-000047000000}"/>
    <cellStyle name="20% - Ênfase2 3 4" xfId="84" xr:uid="{00000000-0005-0000-0000-000048000000}"/>
    <cellStyle name="20% - Ênfase2 4" xfId="85" xr:uid="{00000000-0005-0000-0000-000049000000}"/>
    <cellStyle name="20% - Ênfase2 4 2" xfId="86" xr:uid="{00000000-0005-0000-0000-00004A000000}"/>
    <cellStyle name="20% - Ênfase2 4 3" xfId="87" xr:uid="{00000000-0005-0000-0000-00004B000000}"/>
    <cellStyle name="20% - Ênfase2 4 4" xfId="88" xr:uid="{00000000-0005-0000-0000-00004C000000}"/>
    <cellStyle name="20% - Ênfase2 4 5" xfId="89" xr:uid="{00000000-0005-0000-0000-00004D000000}"/>
    <cellStyle name="20% - Ênfase2 5" xfId="90" xr:uid="{00000000-0005-0000-0000-00004E000000}"/>
    <cellStyle name="20% - Ênfase2 5 2" xfId="91" xr:uid="{00000000-0005-0000-0000-00004F000000}"/>
    <cellStyle name="20% - Ênfase2 5 3" xfId="92" xr:uid="{00000000-0005-0000-0000-000050000000}"/>
    <cellStyle name="20% - Ênfase2 5 4" xfId="93" xr:uid="{00000000-0005-0000-0000-000051000000}"/>
    <cellStyle name="20% - Ênfase2 6" xfId="94" xr:uid="{00000000-0005-0000-0000-000052000000}"/>
    <cellStyle name="20% - Ênfase2 6 2" xfId="95" xr:uid="{00000000-0005-0000-0000-000053000000}"/>
    <cellStyle name="20% - Ênfase2 7" xfId="96" xr:uid="{00000000-0005-0000-0000-000054000000}"/>
    <cellStyle name="20% - Ênfase2 7 2" xfId="97" xr:uid="{00000000-0005-0000-0000-000055000000}"/>
    <cellStyle name="20% - Ênfase2 8" xfId="98" xr:uid="{00000000-0005-0000-0000-000056000000}"/>
    <cellStyle name="20% - Ênfase2 8 2" xfId="99" xr:uid="{00000000-0005-0000-0000-000057000000}"/>
    <cellStyle name="20% - Ênfase2 9" xfId="100" xr:uid="{00000000-0005-0000-0000-000058000000}"/>
    <cellStyle name="20% - Ênfase2 9 2" xfId="101" xr:uid="{00000000-0005-0000-0000-000059000000}"/>
    <cellStyle name="20% - Ênfase3 1" xfId="102" xr:uid="{00000000-0005-0000-0000-00005A000000}"/>
    <cellStyle name="20% - Ênfase3 10" xfId="103" xr:uid="{00000000-0005-0000-0000-00005B000000}"/>
    <cellStyle name="20% - Ênfase3 10 2" xfId="104" xr:uid="{00000000-0005-0000-0000-00005C000000}"/>
    <cellStyle name="20% - Ênfase3 11" xfId="105" xr:uid="{00000000-0005-0000-0000-00005D000000}"/>
    <cellStyle name="20% - Ênfase3 11 2" xfId="106" xr:uid="{00000000-0005-0000-0000-00005E000000}"/>
    <cellStyle name="20% - Ênfase3 12" xfId="107" xr:uid="{00000000-0005-0000-0000-00005F000000}"/>
    <cellStyle name="20% - Ênfase3 12 2" xfId="108" xr:uid="{00000000-0005-0000-0000-000060000000}"/>
    <cellStyle name="20% - Ênfase3 13" xfId="109" xr:uid="{00000000-0005-0000-0000-000061000000}"/>
    <cellStyle name="20% - Ênfase3 13 2" xfId="110" xr:uid="{00000000-0005-0000-0000-000062000000}"/>
    <cellStyle name="20% - Ênfase3 14 2" xfId="111" xr:uid="{00000000-0005-0000-0000-000063000000}"/>
    <cellStyle name="20% - Ênfase3 15 2" xfId="112" xr:uid="{00000000-0005-0000-0000-000064000000}"/>
    <cellStyle name="20% - Ênfase3 16 2" xfId="113" xr:uid="{00000000-0005-0000-0000-000065000000}"/>
    <cellStyle name="20% - Ênfase3 17 2" xfId="114" xr:uid="{00000000-0005-0000-0000-000066000000}"/>
    <cellStyle name="20% - Ênfase3 2" xfId="115" xr:uid="{00000000-0005-0000-0000-000067000000}"/>
    <cellStyle name="20% - Ênfase3 2 2" xfId="116" xr:uid="{00000000-0005-0000-0000-000068000000}"/>
    <cellStyle name="20% - Ênfase3 2 2 2" xfId="117" xr:uid="{00000000-0005-0000-0000-000069000000}"/>
    <cellStyle name="20% - Ênfase3 2 2 3" xfId="118" xr:uid="{00000000-0005-0000-0000-00006A000000}"/>
    <cellStyle name="20% - Ênfase3 2 2 4" xfId="119" xr:uid="{00000000-0005-0000-0000-00006B000000}"/>
    <cellStyle name="20% - Ênfase3 2 3" xfId="120" xr:uid="{00000000-0005-0000-0000-00006C000000}"/>
    <cellStyle name="20% - Ênfase3 2 4" xfId="121" xr:uid="{00000000-0005-0000-0000-00006D000000}"/>
    <cellStyle name="20% - Ênfase3 3" xfId="122" xr:uid="{00000000-0005-0000-0000-00006E000000}"/>
    <cellStyle name="20% - Ênfase3 3 2" xfId="123" xr:uid="{00000000-0005-0000-0000-00006F000000}"/>
    <cellStyle name="20% - Ênfase3 3 2 2" xfId="124" xr:uid="{00000000-0005-0000-0000-000070000000}"/>
    <cellStyle name="20% - Ênfase3 3 2 3" xfId="125" xr:uid="{00000000-0005-0000-0000-000071000000}"/>
    <cellStyle name="20% - Ênfase3 3 2 4" xfId="126" xr:uid="{00000000-0005-0000-0000-000072000000}"/>
    <cellStyle name="20% - Ênfase3 3 3" xfId="127" xr:uid="{00000000-0005-0000-0000-000073000000}"/>
    <cellStyle name="20% - Ênfase3 3 4" xfId="128" xr:uid="{00000000-0005-0000-0000-000074000000}"/>
    <cellStyle name="20% - Ênfase3 4" xfId="129" xr:uid="{00000000-0005-0000-0000-000075000000}"/>
    <cellStyle name="20% - Ênfase3 4 2" xfId="130" xr:uid="{00000000-0005-0000-0000-000076000000}"/>
    <cellStyle name="20% - Ênfase3 4 3" xfId="131" xr:uid="{00000000-0005-0000-0000-000077000000}"/>
    <cellStyle name="20% - Ênfase3 4 4" xfId="132" xr:uid="{00000000-0005-0000-0000-000078000000}"/>
    <cellStyle name="20% - Ênfase3 4 5" xfId="133" xr:uid="{00000000-0005-0000-0000-000079000000}"/>
    <cellStyle name="20% - Ênfase3 5" xfId="134" xr:uid="{00000000-0005-0000-0000-00007A000000}"/>
    <cellStyle name="20% - Ênfase3 5 2" xfId="135" xr:uid="{00000000-0005-0000-0000-00007B000000}"/>
    <cellStyle name="20% - Ênfase3 5 3" xfId="136" xr:uid="{00000000-0005-0000-0000-00007C000000}"/>
    <cellStyle name="20% - Ênfase3 5 4" xfId="137" xr:uid="{00000000-0005-0000-0000-00007D000000}"/>
    <cellStyle name="20% - Ênfase3 6" xfId="138" xr:uid="{00000000-0005-0000-0000-00007E000000}"/>
    <cellStyle name="20% - Ênfase3 6 2" xfId="139" xr:uid="{00000000-0005-0000-0000-00007F000000}"/>
    <cellStyle name="20% - Ênfase3 7" xfId="140" xr:uid="{00000000-0005-0000-0000-000080000000}"/>
    <cellStyle name="20% - Ênfase3 7 2" xfId="141" xr:uid="{00000000-0005-0000-0000-000081000000}"/>
    <cellStyle name="20% - Ênfase3 8" xfId="142" xr:uid="{00000000-0005-0000-0000-000082000000}"/>
    <cellStyle name="20% - Ênfase3 8 2" xfId="143" xr:uid="{00000000-0005-0000-0000-000083000000}"/>
    <cellStyle name="20% - Ênfase3 9" xfId="144" xr:uid="{00000000-0005-0000-0000-000084000000}"/>
    <cellStyle name="20% - Ênfase3 9 2" xfId="145" xr:uid="{00000000-0005-0000-0000-000085000000}"/>
    <cellStyle name="20% - Ênfase4 1" xfId="146" xr:uid="{00000000-0005-0000-0000-000086000000}"/>
    <cellStyle name="20% - Ênfase4 10" xfId="147" xr:uid="{00000000-0005-0000-0000-000087000000}"/>
    <cellStyle name="20% - Ênfase4 10 2" xfId="148" xr:uid="{00000000-0005-0000-0000-000088000000}"/>
    <cellStyle name="20% - Ênfase4 11" xfId="149" xr:uid="{00000000-0005-0000-0000-000089000000}"/>
    <cellStyle name="20% - Ênfase4 11 2" xfId="150" xr:uid="{00000000-0005-0000-0000-00008A000000}"/>
    <cellStyle name="20% - Ênfase4 12" xfId="151" xr:uid="{00000000-0005-0000-0000-00008B000000}"/>
    <cellStyle name="20% - Ênfase4 12 2" xfId="152" xr:uid="{00000000-0005-0000-0000-00008C000000}"/>
    <cellStyle name="20% - Ênfase4 13" xfId="153" xr:uid="{00000000-0005-0000-0000-00008D000000}"/>
    <cellStyle name="20% - Ênfase4 13 2" xfId="154" xr:uid="{00000000-0005-0000-0000-00008E000000}"/>
    <cellStyle name="20% - Ênfase4 14 2" xfId="155" xr:uid="{00000000-0005-0000-0000-00008F000000}"/>
    <cellStyle name="20% - Ênfase4 15 2" xfId="156" xr:uid="{00000000-0005-0000-0000-000090000000}"/>
    <cellStyle name="20% - Ênfase4 16 2" xfId="157" xr:uid="{00000000-0005-0000-0000-000091000000}"/>
    <cellStyle name="20% - Ênfase4 17 2" xfId="158" xr:uid="{00000000-0005-0000-0000-000092000000}"/>
    <cellStyle name="20% - Ênfase4 2" xfId="159" xr:uid="{00000000-0005-0000-0000-000093000000}"/>
    <cellStyle name="20% - Ênfase4 2 2" xfId="160" xr:uid="{00000000-0005-0000-0000-000094000000}"/>
    <cellStyle name="20% - Ênfase4 2 2 2" xfId="161" xr:uid="{00000000-0005-0000-0000-000095000000}"/>
    <cellStyle name="20% - Ênfase4 2 2 3" xfId="162" xr:uid="{00000000-0005-0000-0000-000096000000}"/>
    <cellStyle name="20% - Ênfase4 2 2 4" xfId="163" xr:uid="{00000000-0005-0000-0000-000097000000}"/>
    <cellStyle name="20% - Ênfase4 2 3" xfId="164" xr:uid="{00000000-0005-0000-0000-000098000000}"/>
    <cellStyle name="20% - Ênfase4 2 4" xfId="165" xr:uid="{00000000-0005-0000-0000-000099000000}"/>
    <cellStyle name="20% - Ênfase4 3" xfId="166" xr:uid="{00000000-0005-0000-0000-00009A000000}"/>
    <cellStyle name="20% - Ênfase4 3 2" xfId="167" xr:uid="{00000000-0005-0000-0000-00009B000000}"/>
    <cellStyle name="20% - Ênfase4 3 2 2" xfId="168" xr:uid="{00000000-0005-0000-0000-00009C000000}"/>
    <cellStyle name="20% - Ênfase4 3 2 3" xfId="169" xr:uid="{00000000-0005-0000-0000-00009D000000}"/>
    <cellStyle name="20% - Ênfase4 3 2 4" xfId="170" xr:uid="{00000000-0005-0000-0000-00009E000000}"/>
    <cellStyle name="20% - Ênfase4 3 3" xfId="171" xr:uid="{00000000-0005-0000-0000-00009F000000}"/>
    <cellStyle name="20% - Ênfase4 3 4" xfId="172" xr:uid="{00000000-0005-0000-0000-0000A0000000}"/>
    <cellStyle name="20% - Ênfase4 4" xfId="173" xr:uid="{00000000-0005-0000-0000-0000A1000000}"/>
    <cellStyle name="20% - Ênfase4 4 2" xfId="174" xr:uid="{00000000-0005-0000-0000-0000A2000000}"/>
    <cellStyle name="20% - Ênfase4 4 3" xfId="175" xr:uid="{00000000-0005-0000-0000-0000A3000000}"/>
    <cellStyle name="20% - Ênfase4 4 4" xfId="176" xr:uid="{00000000-0005-0000-0000-0000A4000000}"/>
    <cellStyle name="20% - Ênfase4 4 5" xfId="177" xr:uid="{00000000-0005-0000-0000-0000A5000000}"/>
    <cellStyle name="20% - Ênfase4 5" xfId="178" xr:uid="{00000000-0005-0000-0000-0000A6000000}"/>
    <cellStyle name="20% - Ênfase4 5 2" xfId="179" xr:uid="{00000000-0005-0000-0000-0000A7000000}"/>
    <cellStyle name="20% - Ênfase4 5 3" xfId="180" xr:uid="{00000000-0005-0000-0000-0000A8000000}"/>
    <cellStyle name="20% - Ênfase4 5 4" xfId="181" xr:uid="{00000000-0005-0000-0000-0000A9000000}"/>
    <cellStyle name="20% - Ênfase4 6" xfId="182" xr:uid="{00000000-0005-0000-0000-0000AA000000}"/>
    <cellStyle name="20% - Ênfase4 6 2" xfId="183" xr:uid="{00000000-0005-0000-0000-0000AB000000}"/>
    <cellStyle name="20% - Ênfase4 7" xfId="184" xr:uid="{00000000-0005-0000-0000-0000AC000000}"/>
    <cellStyle name="20% - Ênfase4 7 2" xfId="185" xr:uid="{00000000-0005-0000-0000-0000AD000000}"/>
    <cellStyle name="20% - Ênfase4 8" xfId="186" xr:uid="{00000000-0005-0000-0000-0000AE000000}"/>
    <cellStyle name="20% - Ênfase4 8 2" xfId="187" xr:uid="{00000000-0005-0000-0000-0000AF000000}"/>
    <cellStyle name="20% - Ênfase4 9" xfId="188" xr:uid="{00000000-0005-0000-0000-0000B0000000}"/>
    <cellStyle name="20% - Ênfase4 9 2" xfId="189" xr:uid="{00000000-0005-0000-0000-0000B1000000}"/>
    <cellStyle name="20% - Ênfase5 1" xfId="190" xr:uid="{00000000-0005-0000-0000-0000B2000000}"/>
    <cellStyle name="20% - Ênfase5 10" xfId="191" xr:uid="{00000000-0005-0000-0000-0000B3000000}"/>
    <cellStyle name="20% - Ênfase5 10 2" xfId="192" xr:uid="{00000000-0005-0000-0000-0000B4000000}"/>
    <cellStyle name="20% - Ênfase5 11" xfId="193" xr:uid="{00000000-0005-0000-0000-0000B5000000}"/>
    <cellStyle name="20% - Ênfase5 11 2" xfId="194" xr:uid="{00000000-0005-0000-0000-0000B6000000}"/>
    <cellStyle name="20% - Ênfase5 12" xfId="195" xr:uid="{00000000-0005-0000-0000-0000B7000000}"/>
    <cellStyle name="20% - Ênfase5 12 2" xfId="196" xr:uid="{00000000-0005-0000-0000-0000B8000000}"/>
    <cellStyle name="20% - Ênfase5 13" xfId="197" xr:uid="{00000000-0005-0000-0000-0000B9000000}"/>
    <cellStyle name="20% - Ênfase5 13 2" xfId="198" xr:uid="{00000000-0005-0000-0000-0000BA000000}"/>
    <cellStyle name="20% - Ênfase5 14 2" xfId="199" xr:uid="{00000000-0005-0000-0000-0000BB000000}"/>
    <cellStyle name="20% - Ênfase5 15 2" xfId="200" xr:uid="{00000000-0005-0000-0000-0000BC000000}"/>
    <cellStyle name="20% - Ênfase5 16 2" xfId="201" xr:uid="{00000000-0005-0000-0000-0000BD000000}"/>
    <cellStyle name="20% - Ênfase5 17 2" xfId="202" xr:uid="{00000000-0005-0000-0000-0000BE000000}"/>
    <cellStyle name="20% - Ênfase5 2" xfId="203" xr:uid="{00000000-0005-0000-0000-0000BF000000}"/>
    <cellStyle name="20% - Ênfase5 2 2" xfId="204" xr:uid="{00000000-0005-0000-0000-0000C0000000}"/>
    <cellStyle name="20% - Ênfase5 2 2 2" xfId="205" xr:uid="{00000000-0005-0000-0000-0000C1000000}"/>
    <cellStyle name="20% - Ênfase5 2 2 3" xfId="206" xr:uid="{00000000-0005-0000-0000-0000C2000000}"/>
    <cellStyle name="20% - Ênfase5 2 3" xfId="207" xr:uid="{00000000-0005-0000-0000-0000C3000000}"/>
    <cellStyle name="20% - Ênfase5 3" xfId="208" xr:uid="{00000000-0005-0000-0000-0000C4000000}"/>
    <cellStyle name="20% - Ênfase5 3 2" xfId="209" xr:uid="{00000000-0005-0000-0000-0000C5000000}"/>
    <cellStyle name="20% - Ênfase5 3 2 2" xfId="210" xr:uid="{00000000-0005-0000-0000-0000C6000000}"/>
    <cellStyle name="20% - Ênfase5 3 2 3" xfId="211" xr:uid="{00000000-0005-0000-0000-0000C7000000}"/>
    <cellStyle name="20% - Ênfase5 3 3" xfId="212" xr:uid="{00000000-0005-0000-0000-0000C8000000}"/>
    <cellStyle name="20% - Ênfase5 4" xfId="213" xr:uid="{00000000-0005-0000-0000-0000C9000000}"/>
    <cellStyle name="20% - Ênfase5 4 2" xfId="214" xr:uid="{00000000-0005-0000-0000-0000CA000000}"/>
    <cellStyle name="20% - Ênfase5 4 3" xfId="215" xr:uid="{00000000-0005-0000-0000-0000CB000000}"/>
    <cellStyle name="20% - Ênfase5 4 4" xfId="216" xr:uid="{00000000-0005-0000-0000-0000CC000000}"/>
    <cellStyle name="20% - Ênfase5 5" xfId="217" xr:uid="{00000000-0005-0000-0000-0000CD000000}"/>
    <cellStyle name="20% - Ênfase5 5 2" xfId="218" xr:uid="{00000000-0005-0000-0000-0000CE000000}"/>
    <cellStyle name="20% - Ênfase5 5 3" xfId="219" xr:uid="{00000000-0005-0000-0000-0000CF000000}"/>
    <cellStyle name="20% - Ênfase5 6" xfId="220" xr:uid="{00000000-0005-0000-0000-0000D0000000}"/>
    <cellStyle name="20% - Ênfase5 6 2" xfId="221" xr:uid="{00000000-0005-0000-0000-0000D1000000}"/>
    <cellStyle name="20% - Ênfase5 7" xfId="222" xr:uid="{00000000-0005-0000-0000-0000D2000000}"/>
    <cellStyle name="20% - Ênfase5 7 2" xfId="223" xr:uid="{00000000-0005-0000-0000-0000D3000000}"/>
    <cellStyle name="20% - Ênfase5 8" xfId="224" xr:uid="{00000000-0005-0000-0000-0000D4000000}"/>
    <cellStyle name="20% - Ênfase5 8 2" xfId="225" xr:uid="{00000000-0005-0000-0000-0000D5000000}"/>
    <cellStyle name="20% - Ênfase5 9" xfId="226" xr:uid="{00000000-0005-0000-0000-0000D6000000}"/>
    <cellStyle name="20% - Ênfase5 9 2" xfId="227" xr:uid="{00000000-0005-0000-0000-0000D7000000}"/>
    <cellStyle name="20% - Ênfase6 1" xfId="228" xr:uid="{00000000-0005-0000-0000-0000D8000000}"/>
    <cellStyle name="20% - Ênfase6 10" xfId="229" xr:uid="{00000000-0005-0000-0000-0000D9000000}"/>
    <cellStyle name="20% - Ênfase6 10 2" xfId="230" xr:uid="{00000000-0005-0000-0000-0000DA000000}"/>
    <cellStyle name="20% - Ênfase6 11" xfId="231" xr:uid="{00000000-0005-0000-0000-0000DB000000}"/>
    <cellStyle name="20% - Ênfase6 11 2" xfId="232" xr:uid="{00000000-0005-0000-0000-0000DC000000}"/>
    <cellStyle name="20% - Ênfase6 12" xfId="233" xr:uid="{00000000-0005-0000-0000-0000DD000000}"/>
    <cellStyle name="20% - Ênfase6 12 2" xfId="234" xr:uid="{00000000-0005-0000-0000-0000DE000000}"/>
    <cellStyle name="20% - Ênfase6 13" xfId="235" xr:uid="{00000000-0005-0000-0000-0000DF000000}"/>
    <cellStyle name="20% - Ênfase6 13 2" xfId="236" xr:uid="{00000000-0005-0000-0000-0000E0000000}"/>
    <cellStyle name="20% - Ênfase6 14 2" xfId="237" xr:uid="{00000000-0005-0000-0000-0000E1000000}"/>
    <cellStyle name="20% - Ênfase6 15 2" xfId="238" xr:uid="{00000000-0005-0000-0000-0000E2000000}"/>
    <cellStyle name="20% - Ênfase6 16 2" xfId="239" xr:uid="{00000000-0005-0000-0000-0000E3000000}"/>
    <cellStyle name="20% - Ênfase6 17 2" xfId="240" xr:uid="{00000000-0005-0000-0000-0000E4000000}"/>
    <cellStyle name="20% - Ênfase6 2" xfId="241" xr:uid="{00000000-0005-0000-0000-0000E5000000}"/>
    <cellStyle name="20% - Ênfase6 2 2" xfId="242" xr:uid="{00000000-0005-0000-0000-0000E6000000}"/>
    <cellStyle name="20% - Ênfase6 2 2 2" xfId="243" xr:uid="{00000000-0005-0000-0000-0000E7000000}"/>
    <cellStyle name="20% - Ênfase6 2 2 3" xfId="244" xr:uid="{00000000-0005-0000-0000-0000E8000000}"/>
    <cellStyle name="20% - Ênfase6 2 3" xfId="245" xr:uid="{00000000-0005-0000-0000-0000E9000000}"/>
    <cellStyle name="20% - Ênfase6 3" xfId="246" xr:uid="{00000000-0005-0000-0000-0000EA000000}"/>
    <cellStyle name="20% - Ênfase6 3 2" xfId="247" xr:uid="{00000000-0005-0000-0000-0000EB000000}"/>
    <cellStyle name="20% - Ênfase6 3 2 2" xfId="248" xr:uid="{00000000-0005-0000-0000-0000EC000000}"/>
    <cellStyle name="20% - Ênfase6 3 2 3" xfId="249" xr:uid="{00000000-0005-0000-0000-0000ED000000}"/>
    <cellStyle name="20% - Ênfase6 3 3" xfId="250" xr:uid="{00000000-0005-0000-0000-0000EE000000}"/>
    <cellStyle name="20% - Ênfase6 4" xfId="251" xr:uid="{00000000-0005-0000-0000-0000EF000000}"/>
    <cellStyle name="20% - Ênfase6 4 2" xfId="252" xr:uid="{00000000-0005-0000-0000-0000F0000000}"/>
    <cellStyle name="20% - Ênfase6 4 3" xfId="253" xr:uid="{00000000-0005-0000-0000-0000F1000000}"/>
    <cellStyle name="20% - Ênfase6 4 4" xfId="254" xr:uid="{00000000-0005-0000-0000-0000F2000000}"/>
    <cellStyle name="20% - Ênfase6 5" xfId="255" xr:uid="{00000000-0005-0000-0000-0000F3000000}"/>
    <cellStyle name="20% - Ênfase6 5 2" xfId="256" xr:uid="{00000000-0005-0000-0000-0000F4000000}"/>
    <cellStyle name="20% - Ênfase6 5 3" xfId="257" xr:uid="{00000000-0005-0000-0000-0000F5000000}"/>
    <cellStyle name="20% - Ênfase6 6" xfId="258" xr:uid="{00000000-0005-0000-0000-0000F6000000}"/>
    <cellStyle name="20% - Ênfase6 6 2" xfId="259" xr:uid="{00000000-0005-0000-0000-0000F7000000}"/>
    <cellStyle name="20% - Ênfase6 7" xfId="260" xr:uid="{00000000-0005-0000-0000-0000F8000000}"/>
    <cellStyle name="20% - Ênfase6 7 2" xfId="261" xr:uid="{00000000-0005-0000-0000-0000F9000000}"/>
    <cellStyle name="20% - Ênfase6 8" xfId="262" xr:uid="{00000000-0005-0000-0000-0000FA000000}"/>
    <cellStyle name="20% - Ênfase6 8 2" xfId="263" xr:uid="{00000000-0005-0000-0000-0000FB000000}"/>
    <cellStyle name="20% - Ênfase6 9" xfId="264" xr:uid="{00000000-0005-0000-0000-0000FC000000}"/>
    <cellStyle name="20% - Ênfase6 9 2" xfId="265" xr:uid="{00000000-0005-0000-0000-0000FD000000}"/>
    <cellStyle name="40% - Ênfase1 1" xfId="266" xr:uid="{00000000-0005-0000-0000-0000FE000000}"/>
    <cellStyle name="40% - Ênfase1 10" xfId="267" xr:uid="{00000000-0005-0000-0000-0000FF000000}"/>
    <cellStyle name="40% - Ênfase1 10 2" xfId="268" xr:uid="{00000000-0005-0000-0000-000000010000}"/>
    <cellStyle name="40% - Ênfase1 11" xfId="269" xr:uid="{00000000-0005-0000-0000-000001010000}"/>
    <cellStyle name="40% - Ênfase1 11 2" xfId="270" xr:uid="{00000000-0005-0000-0000-000002010000}"/>
    <cellStyle name="40% - Ênfase1 12" xfId="271" xr:uid="{00000000-0005-0000-0000-000003010000}"/>
    <cellStyle name="40% - Ênfase1 12 2" xfId="272" xr:uid="{00000000-0005-0000-0000-000004010000}"/>
    <cellStyle name="40% - Ênfase1 13" xfId="273" xr:uid="{00000000-0005-0000-0000-000005010000}"/>
    <cellStyle name="40% - Ênfase1 13 2" xfId="274" xr:uid="{00000000-0005-0000-0000-000006010000}"/>
    <cellStyle name="40% - Ênfase1 14 2" xfId="275" xr:uid="{00000000-0005-0000-0000-000007010000}"/>
    <cellStyle name="40% - Ênfase1 15 2" xfId="276" xr:uid="{00000000-0005-0000-0000-000008010000}"/>
    <cellStyle name="40% - Ênfase1 16 2" xfId="277" xr:uid="{00000000-0005-0000-0000-000009010000}"/>
    <cellStyle name="40% - Ênfase1 17 2" xfId="278" xr:uid="{00000000-0005-0000-0000-00000A010000}"/>
    <cellStyle name="40% - Ênfase1 2" xfId="279" xr:uid="{00000000-0005-0000-0000-00000B010000}"/>
    <cellStyle name="40% - Ênfase1 2 2" xfId="280" xr:uid="{00000000-0005-0000-0000-00000C010000}"/>
    <cellStyle name="40% - Ênfase1 2 2 2" xfId="281" xr:uid="{00000000-0005-0000-0000-00000D010000}"/>
    <cellStyle name="40% - Ênfase1 2 2 3" xfId="282" xr:uid="{00000000-0005-0000-0000-00000E010000}"/>
    <cellStyle name="40% - Ênfase1 2 3" xfId="283" xr:uid="{00000000-0005-0000-0000-00000F010000}"/>
    <cellStyle name="40% - Ênfase1 3" xfId="284" xr:uid="{00000000-0005-0000-0000-000010010000}"/>
    <cellStyle name="40% - Ênfase1 3 2" xfId="285" xr:uid="{00000000-0005-0000-0000-000011010000}"/>
    <cellStyle name="40% - Ênfase1 3 2 2" xfId="286" xr:uid="{00000000-0005-0000-0000-000012010000}"/>
    <cellStyle name="40% - Ênfase1 3 2 3" xfId="287" xr:uid="{00000000-0005-0000-0000-000013010000}"/>
    <cellStyle name="40% - Ênfase1 3 3" xfId="288" xr:uid="{00000000-0005-0000-0000-000014010000}"/>
    <cellStyle name="40% - Ênfase1 4" xfId="289" xr:uid="{00000000-0005-0000-0000-000015010000}"/>
    <cellStyle name="40% - Ênfase1 4 2" xfId="290" xr:uid="{00000000-0005-0000-0000-000016010000}"/>
    <cellStyle name="40% - Ênfase1 4 3" xfId="291" xr:uid="{00000000-0005-0000-0000-000017010000}"/>
    <cellStyle name="40% - Ênfase1 4 4" xfId="292" xr:uid="{00000000-0005-0000-0000-000018010000}"/>
    <cellStyle name="40% - Ênfase1 5" xfId="293" xr:uid="{00000000-0005-0000-0000-000019010000}"/>
    <cellStyle name="40% - Ênfase1 5 2" xfId="294" xr:uid="{00000000-0005-0000-0000-00001A010000}"/>
    <cellStyle name="40% - Ênfase1 5 3" xfId="295" xr:uid="{00000000-0005-0000-0000-00001B010000}"/>
    <cellStyle name="40% - Ênfase1 6" xfId="296" xr:uid="{00000000-0005-0000-0000-00001C010000}"/>
    <cellStyle name="40% - Ênfase1 6 2" xfId="297" xr:uid="{00000000-0005-0000-0000-00001D010000}"/>
    <cellStyle name="40% - Ênfase1 7" xfId="298" xr:uid="{00000000-0005-0000-0000-00001E010000}"/>
    <cellStyle name="40% - Ênfase1 7 2" xfId="299" xr:uid="{00000000-0005-0000-0000-00001F010000}"/>
    <cellStyle name="40% - Ênfase1 8" xfId="300" xr:uid="{00000000-0005-0000-0000-000020010000}"/>
    <cellStyle name="40% - Ênfase1 8 2" xfId="301" xr:uid="{00000000-0005-0000-0000-000021010000}"/>
    <cellStyle name="40% - Ênfase1 9" xfId="302" xr:uid="{00000000-0005-0000-0000-000022010000}"/>
    <cellStyle name="40% - Ênfase1 9 2" xfId="303" xr:uid="{00000000-0005-0000-0000-000023010000}"/>
    <cellStyle name="40% - Ênfase2 1" xfId="304" xr:uid="{00000000-0005-0000-0000-000024010000}"/>
    <cellStyle name="40% - Ênfase2 10" xfId="305" xr:uid="{00000000-0005-0000-0000-000025010000}"/>
    <cellStyle name="40% - Ênfase2 10 2" xfId="306" xr:uid="{00000000-0005-0000-0000-000026010000}"/>
    <cellStyle name="40% - Ênfase2 11" xfId="307" xr:uid="{00000000-0005-0000-0000-000027010000}"/>
    <cellStyle name="40% - Ênfase2 11 2" xfId="308" xr:uid="{00000000-0005-0000-0000-000028010000}"/>
    <cellStyle name="40% - Ênfase2 12" xfId="309" xr:uid="{00000000-0005-0000-0000-000029010000}"/>
    <cellStyle name="40% - Ênfase2 12 2" xfId="310" xr:uid="{00000000-0005-0000-0000-00002A010000}"/>
    <cellStyle name="40% - Ênfase2 13" xfId="311" xr:uid="{00000000-0005-0000-0000-00002B010000}"/>
    <cellStyle name="40% - Ênfase2 13 2" xfId="312" xr:uid="{00000000-0005-0000-0000-00002C010000}"/>
    <cellStyle name="40% - Ênfase2 14 2" xfId="313" xr:uid="{00000000-0005-0000-0000-00002D010000}"/>
    <cellStyle name="40% - Ênfase2 15 2" xfId="314" xr:uid="{00000000-0005-0000-0000-00002E010000}"/>
    <cellStyle name="40% - Ênfase2 16 2" xfId="315" xr:uid="{00000000-0005-0000-0000-00002F010000}"/>
    <cellStyle name="40% - Ênfase2 17 2" xfId="316" xr:uid="{00000000-0005-0000-0000-000030010000}"/>
    <cellStyle name="40% - Ênfase2 2" xfId="317" xr:uid="{00000000-0005-0000-0000-000031010000}"/>
    <cellStyle name="40% - Ênfase2 2 2" xfId="318" xr:uid="{00000000-0005-0000-0000-000032010000}"/>
    <cellStyle name="40% - Ênfase2 2 2 2" xfId="319" xr:uid="{00000000-0005-0000-0000-000033010000}"/>
    <cellStyle name="40% - Ênfase2 2 2 3" xfId="320" xr:uid="{00000000-0005-0000-0000-000034010000}"/>
    <cellStyle name="40% - Ênfase2 2 3" xfId="321" xr:uid="{00000000-0005-0000-0000-000035010000}"/>
    <cellStyle name="40% - Ênfase2 3" xfId="322" xr:uid="{00000000-0005-0000-0000-000036010000}"/>
    <cellStyle name="40% - Ênfase2 3 2" xfId="323" xr:uid="{00000000-0005-0000-0000-000037010000}"/>
    <cellStyle name="40% - Ênfase2 3 2 2" xfId="324" xr:uid="{00000000-0005-0000-0000-000038010000}"/>
    <cellStyle name="40% - Ênfase2 3 2 3" xfId="325" xr:uid="{00000000-0005-0000-0000-000039010000}"/>
    <cellStyle name="40% - Ênfase2 3 3" xfId="326" xr:uid="{00000000-0005-0000-0000-00003A010000}"/>
    <cellStyle name="40% - Ênfase2 4" xfId="327" xr:uid="{00000000-0005-0000-0000-00003B010000}"/>
    <cellStyle name="40% - Ênfase2 4 2" xfId="328" xr:uid="{00000000-0005-0000-0000-00003C010000}"/>
    <cellStyle name="40% - Ênfase2 4 3" xfId="329" xr:uid="{00000000-0005-0000-0000-00003D010000}"/>
    <cellStyle name="40% - Ênfase2 4 4" xfId="330" xr:uid="{00000000-0005-0000-0000-00003E010000}"/>
    <cellStyle name="40% - Ênfase2 5" xfId="331" xr:uid="{00000000-0005-0000-0000-00003F010000}"/>
    <cellStyle name="40% - Ênfase2 5 2" xfId="332" xr:uid="{00000000-0005-0000-0000-000040010000}"/>
    <cellStyle name="40% - Ênfase2 5 3" xfId="333" xr:uid="{00000000-0005-0000-0000-000041010000}"/>
    <cellStyle name="40% - Ênfase2 6" xfId="334" xr:uid="{00000000-0005-0000-0000-000042010000}"/>
    <cellStyle name="40% - Ênfase2 6 2" xfId="335" xr:uid="{00000000-0005-0000-0000-000043010000}"/>
    <cellStyle name="40% - Ênfase2 7" xfId="336" xr:uid="{00000000-0005-0000-0000-000044010000}"/>
    <cellStyle name="40% - Ênfase2 7 2" xfId="337" xr:uid="{00000000-0005-0000-0000-000045010000}"/>
    <cellStyle name="40% - Ênfase2 8" xfId="338" xr:uid="{00000000-0005-0000-0000-000046010000}"/>
    <cellStyle name="40% - Ênfase2 8 2" xfId="339" xr:uid="{00000000-0005-0000-0000-000047010000}"/>
    <cellStyle name="40% - Ênfase2 9" xfId="340" xr:uid="{00000000-0005-0000-0000-000048010000}"/>
    <cellStyle name="40% - Ênfase2 9 2" xfId="341" xr:uid="{00000000-0005-0000-0000-000049010000}"/>
    <cellStyle name="40% - Ênfase3 1" xfId="342" xr:uid="{00000000-0005-0000-0000-00004A010000}"/>
    <cellStyle name="40% - Ênfase3 10" xfId="343" xr:uid="{00000000-0005-0000-0000-00004B010000}"/>
    <cellStyle name="40% - Ênfase3 10 2" xfId="344" xr:uid="{00000000-0005-0000-0000-00004C010000}"/>
    <cellStyle name="40% - Ênfase3 11" xfId="345" xr:uid="{00000000-0005-0000-0000-00004D010000}"/>
    <cellStyle name="40% - Ênfase3 11 2" xfId="346" xr:uid="{00000000-0005-0000-0000-00004E010000}"/>
    <cellStyle name="40% - Ênfase3 12" xfId="347" xr:uid="{00000000-0005-0000-0000-00004F010000}"/>
    <cellStyle name="40% - Ênfase3 12 2" xfId="348" xr:uid="{00000000-0005-0000-0000-000050010000}"/>
    <cellStyle name="40% - Ênfase3 13" xfId="349" xr:uid="{00000000-0005-0000-0000-000051010000}"/>
    <cellStyle name="40% - Ênfase3 13 2" xfId="350" xr:uid="{00000000-0005-0000-0000-000052010000}"/>
    <cellStyle name="40% - Ênfase3 14 2" xfId="351" xr:uid="{00000000-0005-0000-0000-000053010000}"/>
    <cellStyle name="40% - Ênfase3 15 2" xfId="352" xr:uid="{00000000-0005-0000-0000-000054010000}"/>
    <cellStyle name="40% - Ênfase3 16 2" xfId="353" xr:uid="{00000000-0005-0000-0000-000055010000}"/>
    <cellStyle name="40% - Ênfase3 17 2" xfId="354" xr:uid="{00000000-0005-0000-0000-000056010000}"/>
    <cellStyle name="40% - Ênfase3 2" xfId="355" xr:uid="{00000000-0005-0000-0000-000057010000}"/>
    <cellStyle name="40% - Ênfase3 2 2" xfId="356" xr:uid="{00000000-0005-0000-0000-000058010000}"/>
    <cellStyle name="40% - Ênfase3 2 2 2" xfId="357" xr:uid="{00000000-0005-0000-0000-000059010000}"/>
    <cellStyle name="40% - Ênfase3 2 2 3" xfId="358" xr:uid="{00000000-0005-0000-0000-00005A010000}"/>
    <cellStyle name="40% - Ênfase3 2 2 4" xfId="359" xr:uid="{00000000-0005-0000-0000-00005B010000}"/>
    <cellStyle name="40% - Ênfase3 2 3" xfId="360" xr:uid="{00000000-0005-0000-0000-00005C010000}"/>
    <cellStyle name="40% - Ênfase3 2 4" xfId="361" xr:uid="{00000000-0005-0000-0000-00005D010000}"/>
    <cellStyle name="40% - Ênfase3 3" xfId="362" xr:uid="{00000000-0005-0000-0000-00005E010000}"/>
    <cellStyle name="40% - Ênfase3 3 2" xfId="363" xr:uid="{00000000-0005-0000-0000-00005F010000}"/>
    <cellStyle name="40% - Ênfase3 3 2 2" xfId="364" xr:uid="{00000000-0005-0000-0000-000060010000}"/>
    <cellStyle name="40% - Ênfase3 3 2 3" xfId="365" xr:uid="{00000000-0005-0000-0000-000061010000}"/>
    <cellStyle name="40% - Ênfase3 3 2 4" xfId="366" xr:uid="{00000000-0005-0000-0000-000062010000}"/>
    <cellStyle name="40% - Ênfase3 3 3" xfId="367" xr:uid="{00000000-0005-0000-0000-000063010000}"/>
    <cellStyle name="40% - Ênfase3 3 4" xfId="368" xr:uid="{00000000-0005-0000-0000-000064010000}"/>
    <cellStyle name="40% - Ênfase3 4" xfId="369" xr:uid="{00000000-0005-0000-0000-000065010000}"/>
    <cellStyle name="40% - Ênfase3 4 2" xfId="370" xr:uid="{00000000-0005-0000-0000-000066010000}"/>
    <cellStyle name="40% - Ênfase3 4 3" xfId="371" xr:uid="{00000000-0005-0000-0000-000067010000}"/>
    <cellStyle name="40% - Ênfase3 4 4" xfId="372" xr:uid="{00000000-0005-0000-0000-000068010000}"/>
    <cellStyle name="40% - Ênfase3 4 5" xfId="373" xr:uid="{00000000-0005-0000-0000-000069010000}"/>
    <cellStyle name="40% - Ênfase3 5" xfId="374" xr:uid="{00000000-0005-0000-0000-00006A010000}"/>
    <cellStyle name="40% - Ênfase3 5 2" xfId="375" xr:uid="{00000000-0005-0000-0000-00006B010000}"/>
    <cellStyle name="40% - Ênfase3 5 3" xfId="376" xr:uid="{00000000-0005-0000-0000-00006C010000}"/>
    <cellStyle name="40% - Ênfase3 5 4" xfId="377" xr:uid="{00000000-0005-0000-0000-00006D010000}"/>
    <cellStyle name="40% - Ênfase3 6" xfId="378" xr:uid="{00000000-0005-0000-0000-00006E010000}"/>
    <cellStyle name="40% - Ênfase3 6 2" xfId="379" xr:uid="{00000000-0005-0000-0000-00006F010000}"/>
    <cellStyle name="40% - Ênfase3 7" xfId="380" xr:uid="{00000000-0005-0000-0000-000070010000}"/>
    <cellStyle name="40% - Ênfase3 7 2" xfId="381" xr:uid="{00000000-0005-0000-0000-000071010000}"/>
    <cellStyle name="40% - Ênfase3 8" xfId="382" xr:uid="{00000000-0005-0000-0000-000072010000}"/>
    <cellStyle name="40% - Ênfase3 8 2" xfId="383" xr:uid="{00000000-0005-0000-0000-000073010000}"/>
    <cellStyle name="40% - Ênfase3 9" xfId="384" xr:uid="{00000000-0005-0000-0000-000074010000}"/>
    <cellStyle name="40% - Ênfase3 9 2" xfId="385" xr:uid="{00000000-0005-0000-0000-000075010000}"/>
    <cellStyle name="40% - Ênfase4 1" xfId="386" xr:uid="{00000000-0005-0000-0000-000076010000}"/>
    <cellStyle name="40% - Ênfase4 10" xfId="387" xr:uid="{00000000-0005-0000-0000-000077010000}"/>
    <cellStyle name="40% - Ênfase4 10 2" xfId="388" xr:uid="{00000000-0005-0000-0000-000078010000}"/>
    <cellStyle name="40% - Ênfase4 11" xfId="389" xr:uid="{00000000-0005-0000-0000-000079010000}"/>
    <cellStyle name="40% - Ênfase4 11 2" xfId="390" xr:uid="{00000000-0005-0000-0000-00007A010000}"/>
    <cellStyle name="40% - Ênfase4 12" xfId="391" xr:uid="{00000000-0005-0000-0000-00007B010000}"/>
    <cellStyle name="40% - Ênfase4 12 2" xfId="392" xr:uid="{00000000-0005-0000-0000-00007C010000}"/>
    <cellStyle name="40% - Ênfase4 13" xfId="393" xr:uid="{00000000-0005-0000-0000-00007D010000}"/>
    <cellStyle name="40% - Ênfase4 13 2" xfId="394" xr:uid="{00000000-0005-0000-0000-00007E010000}"/>
    <cellStyle name="40% - Ênfase4 14 2" xfId="395" xr:uid="{00000000-0005-0000-0000-00007F010000}"/>
    <cellStyle name="40% - Ênfase4 15 2" xfId="396" xr:uid="{00000000-0005-0000-0000-000080010000}"/>
    <cellStyle name="40% - Ênfase4 16 2" xfId="397" xr:uid="{00000000-0005-0000-0000-000081010000}"/>
    <cellStyle name="40% - Ênfase4 17 2" xfId="398" xr:uid="{00000000-0005-0000-0000-000082010000}"/>
    <cellStyle name="40% - Ênfase4 2" xfId="399" xr:uid="{00000000-0005-0000-0000-000083010000}"/>
    <cellStyle name="40% - Ênfase4 2 2" xfId="400" xr:uid="{00000000-0005-0000-0000-000084010000}"/>
    <cellStyle name="40% - Ênfase4 2 2 2" xfId="401" xr:uid="{00000000-0005-0000-0000-000085010000}"/>
    <cellStyle name="40% - Ênfase4 2 2 3" xfId="402" xr:uid="{00000000-0005-0000-0000-000086010000}"/>
    <cellStyle name="40% - Ênfase4 2 3" xfId="403" xr:uid="{00000000-0005-0000-0000-000087010000}"/>
    <cellStyle name="40% - Ênfase4 3" xfId="404" xr:uid="{00000000-0005-0000-0000-000088010000}"/>
    <cellStyle name="40% - Ênfase4 3 2" xfId="405" xr:uid="{00000000-0005-0000-0000-000089010000}"/>
    <cellStyle name="40% - Ênfase4 3 2 2" xfId="406" xr:uid="{00000000-0005-0000-0000-00008A010000}"/>
    <cellStyle name="40% - Ênfase4 3 2 3" xfId="407" xr:uid="{00000000-0005-0000-0000-00008B010000}"/>
    <cellStyle name="40% - Ênfase4 3 3" xfId="408" xr:uid="{00000000-0005-0000-0000-00008C010000}"/>
    <cellStyle name="40% - Ênfase4 4" xfId="409" xr:uid="{00000000-0005-0000-0000-00008D010000}"/>
    <cellStyle name="40% - Ênfase4 4 2" xfId="410" xr:uid="{00000000-0005-0000-0000-00008E010000}"/>
    <cellStyle name="40% - Ênfase4 4 3" xfId="411" xr:uid="{00000000-0005-0000-0000-00008F010000}"/>
    <cellStyle name="40% - Ênfase4 4 4" xfId="412" xr:uid="{00000000-0005-0000-0000-000090010000}"/>
    <cellStyle name="40% - Ênfase4 5" xfId="413" xr:uid="{00000000-0005-0000-0000-000091010000}"/>
    <cellStyle name="40% - Ênfase4 5 2" xfId="414" xr:uid="{00000000-0005-0000-0000-000092010000}"/>
    <cellStyle name="40% - Ênfase4 5 3" xfId="415" xr:uid="{00000000-0005-0000-0000-000093010000}"/>
    <cellStyle name="40% - Ênfase4 6" xfId="416" xr:uid="{00000000-0005-0000-0000-000094010000}"/>
    <cellStyle name="40% - Ênfase4 6 2" xfId="417" xr:uid="{00000000-0005-0000-0000-000095010000}"/>
    <cellStyle name="40% - Ênfase4 7" xfId="418" xr:uid="{00000000-0005-0000-0000-000096010000}"/>
    <cellStyle name="40% - Ênfase4 7 2" xfId="419" xr:uid="{00000000-0005-0000-0000-000097010000}"/>
    <cellStyle name="40% - Ênfase4 8" xfId="420" xr:uid="{00000000-0005-0000-0000-000098010000}"/>
    <cellStyle name="40% - Ênfase4 8 2" xfId="421" xr:uid="{00000000-0005-0000-0000-000099010000}"/>
    <cellStyle name="40% - Ênfase4 9" xfId="422" xr:uid="{00000000-0005-0000-0000-00009A010000}"/>
    <cellStyle name="40% - Ênfase4 9 2" xfId="423" xr:uid="{00000000-0005-0000-0000-00009B010000}"/>
    <cellStyle name="40% - Ênfase5 1" xfId="424" xr:uid="{00000000-0005-0000-0000-00009C010000}"/>
    <cellStyle name="40% - Ênfase5 10" xfId="425" xr:uid="{00000000-0005-0000-0000-00009D010000}"/>
    <cellStyle name="40% - Ênfase5 10 2" xfId="426" xr:uid="{00000000-0005-0000-0000-00009E010000}"/>
    <cellStyle name="40% - Ênfase5 11" xfId="427" xr:uid="{00000000-0005-0000-0000-00009F010000}"/>
    <cellStyle name="40% - Ênfase5 11 2" xfId="428" xr:uid="{00000000-0005-0000-0000-0000A0010000}"/>
    <cellStyle name="40% - Ênfase5 12" xfId="429" xr:uid="{00000000-0005-0000-0000-0000A1010000}"/>
    <cellStyle name="40% - Ênfase5 12 2" xfId="430" xr:uid="{00000000-0005-0000-0000-0000A2010000}"/>
    <cellStyle name="40% - Ênfase5 13" xfId="431" xr:uid="{00000000-0005-0000-0000-0000A3010000}"/>
    <cellStyle name="40% - Ênfase5 13 2" xfId="432" xr:uid="{00000000-0005-0000-0000-0000A4010000}"/>
    <cellStyle name="40% - Ênfase5 14 2" xfId="433" xr:uid="{00000000-0005-0000-0000-0000A5010000}"/>
    <cellStyle name="40% - Ênfase5 15 2" xfId="434" xr:uid="{00000000-0005-0000-0000-0000A6010000}"/>
    <cellStyle name="40% - Ênfase5 16 2" xfId="435" xr:uid="{00000000-0005-0000-0000-0000A7010000}"/>
    <cellStyle name="40% - Ênfase5 17 2" xfId="436" xr:uid="{00000000-0005-0000-0000-0000A8010000}"/>
    <cellStyle name="40% - Ênfase5 2" xfId="437" xr:uid="{00000000-0005-0000-0000-0000A9010000}"/>
    <cellStyle name="40% - Ênfase5 2 2" xfId="438" xr:uid="{00000000-0005-0000-0000-0000AA010000}"/>
    <cellStyle name="40% - Ênfase5 2 2 2" xfId="439" xr:uid="{00000000-0005-0000-0000-0000AB010000}"/>
    <cellStyle name="40% - Ênfase5 2 2 3" xfId="440" xr:uid="{00000000-0005-0000-0000-0000AC010000}"/>
    <cellStyle name="40% - Ênfase5 2 3" xfId="441" xr:uid="{00000000-0005-0000-0000-0000AD010000}"/>
    <cellStyle name="40% - Ênfase5 3" xfId="442" xr:uid="{00000000-0005-0000-0000-0000AE010000}"/>
    <cellStyle name="40% - Ênfase5 3 2" xfId="443" xr:uid="{00000000-0005-0000-0000-0000AF010000}"/>
    <cellStyle name="40% - Ênfase5 3 2 2" xfId="444" xr:uid="{00000000-0005-0000-0000-0000B0010000}"/>
    <cellStyle name="40% - Ênfase5 3 2 3" xfId="445" xr:uid="{00000000-0005-0000-0000-0000B1010000}"/>
    <cellStyle name="40% - Ênfase5 3 3" xfId="446" xr:uid="{00000000-0005-0000-0000-0000B2010000}"/>
    <cellStyle name="40% - Ênfase5 4" xfId="447" xr:uid="{00000000-0005-0000-0000-0000B3010000}"/>
    <cellStyle name="40% - Ênfase5 4 2" xfId="448" xr:uid="{00000000-0005-0000-0000-0000B4010000}"/>
    <cellStyle name="40% - Ênfase5 4 3" xfId="449" xr:uid="{00000000-0005-0000-0000-0000B5010000}"/>
    <cellStyle name="40% - Ênfase5 4 4" xfId="450" xr:uid="{00000000-0005-0000-0000-0000B6010000}"/>
    <cellStyle name="40% - Ênfase5 5" xfId="451" xr:uid="{00000000-0005-0000-0000-0000B7010000}"/>
    <cellStyle name="40% - Ênfase5 5 2" xfId="452" xr:uid="{00000000-0005-0000-0000-0000B8010000}"/>
    <cellStyle name="40% - Ênfase5 5 3" xfId="453" xr:uid="{00000000-0005-0000-0000-0000B9010000}"/>
    <cellStyle name="40% - Ênfase5 6" xfId="454" xr:uid="{00000000-0005-0000-0000-0000BA010000}"/>
    <cellStyle name="40% - Ênfase5 6 2" xfId="455" xr:uid="{00000000-0005-0000-0000-0000BB010000}"/>
    <cellStyle name="40% - Ênfase5 7" xfId="456" xr:uid="{00000000-0005-0000-0000-0000BC010000}"/>
    <cellStyle name="40% - Ênfase5 7 2" xfId="457" xr:uid="{00000000-0005-0000-0000-0000BD010000}"/>
    <cellStyle name="40% - Ênfase5 8" xfId="458" xr:uid="{00000000-0005-0000-0000-0000BE010000}"/>
    <cellStyle name="40% - Ênfase5 8 2" xfId="459" xr:uid="{00000000-0005-0000-0000-0000BF010000}"/>
    <cellStyle name="40% - Ênfase5 9" xfId="460" xr:uid="{00000000-0005-0000-0000-0000C0010000}"/>
    <cellStyle name="40% - Ênfase5 9 2" xfId="461" xr:uid="{00000000-0005-0000-0000-0000C1010000}"/>
    <cellStyle name="40% - Ênfase6 1" xfId="462" xr:uid="{00000000-0005-0000-0000-0000C2010000}"/>
    <cellStyle name="40% - Ênfase6 10" xfId="463" xr:uid="{00000000-0005-0000-0000-0000C3010000}"/>
    <cellStyle name="40% - Ênfase6 10 2" xfId="464" xr:uid="{00000000-0005-0000-0000-0000C4010000}"/>
    <cellStyle name="40% - Ênfase6 11" xfId="465" xr:uid="{00000000-0005-0000-0000-0000C5010000}"/>
    <cellStyle name="40% - Ênfase6 11 2" xfId="466" xr:uid="{00000000-0005-0000-0000-0000C6010000}"/>
    <cellStyle name="40% - Ênfase6 12" xfId="467" xr:uid="{00000000-0005-0000-0000-0000C7010000}"/>
    <cellStyle name="40% - Ênfase6 12 2" xfId="468" xr:uid="{00000000-0005-0000-0000-0000C8010000}"/>
    <cellStyle name="40% - Ênfase6 13" xfId="469" xr:uid="{00000000-0005-0000-0000-0000C9010000}"/>
    <cellStyle name="40% - Ênfase6 13 2" xfId="470" xr:uid="{00000000-0005-0000-0000-0000CA010000}"/>
    <cellStyle name="40% - Ênfase6 14 2" xfId="471" xr:uid="{00000000-0005-0000-0000-0000CB010000}"/>
    <cellStyle name="40% - Ênfase6 15 2" xfId="472" xr:uid="{00000000-0005-0000-0000-0000CC010000}"/>
    <cellStyle name="40% - Ênfase6 16 2" xfId="473" xr:uid="{00000000-0005-0000-0000-0000CD010000}"/>
    <cellStyle name="40% - Ênfase6 17 2" xfId="474" xr:uid="{00000000-0005-0000-0000-0000CE010000}"/>
    <cellStyle name="40% - Ênfase6 2" xfId="475" xr:uid="{00000000-0005-0000-0000-0000CF010000}"/>
    <cellStyle name="40% - Ênfase6 2 2" xfId="476" xr:uid="{00000000-0005-0000-0000-0000D0010000}"/>
    <cellStyle name="40% - Ênfase6 2 2 2" xfId="477" xr:uid="{00000000-0005-0000-0000-0000D1010000}"/>
    <cellStyle name="40% - Ênfase6 2 2 3" xfId="478" xr:uid="{00000000-0005-0000-0000-0000D2010000}"/>
    <cellStyle name="40% - Ênfase6 2 3" xfId="479" xr:uid="{00000000-0005-0000-0000-0000D3010000}"/>
    <cellStyle name="40% - Ênfase6 3" xfId="480" xr:uid="{00000000-0005-0000-0000-0000D4010000}"/>
    <cellStyle name="40% - Ênfase6 3 2" xfId="481" xr:uid="{00000000-0005-0000-0000-0000D5010000}"/>
    <cellStyle name="40% - Ênfase6 3 2 2" xfId="482" xr:uid="{00000000-0005-0000-0000-0000D6010000}"/>
    <cellStyle name="40% - Ênfase6 3 2 3" xfId="483" xr:uid="{00000000-0005-0000-0000-0000D7010000}"/>
    <cellStyle name="40% - Ênfase6 3 3" xfId="484" xr:uid="{00000000-0005-0000-0000-0000D8010000}"/>
    <cellStyle name="40% - Ênfase6 4" xfId="485" xr:uid="{00000000-0005-0000-0000-0000D9010000}"/>
    <cellStyle name="40% - Ênfase6 4 2" xfId="486" xr:uid="{00000000-0005-0000-0000-0000DA010000}"/>
    <cellStyle name="40% - Ênfase6 4 3" xfId="487" xr:uid="{00000000-0005-0000-0000-0000DB010000}"/>
    <cellStyle name="40% - Ênfase6 4 4" xfId="488" xr:uid="{00000000-0005-0000-0000-0000DC010000}"/>
    <cellStyle name="40% - Ênfase6 5" xfId="489" xr:uid="{00000000-0005-0000-0000-0000DD010000}"/>
    <cellStyle name="40% - Ênfase6 5 2" xfId="490" xr:uid="{00000000-0005-0000-0000-0000DE010000}"/>
    <cellStyle name="40% - Ênfase6 5 3" xfId="491" xr:uid="{00000000-0005-0000-0000-0000DF010000}"/>
    <cellStyle name="40% - Ênfase6 6" xfId="492" xr:uid="{00000000-0005-0000-0000-0000E0010000}"/>
    <cellStyle name="40% - Ênfase6 6 2" xfId="493" xr:uid="{00000000-0005-0000-0000-0000E1010000}"/>
    <cellStyle name="40% - Ênfase6 7" xfId="494" xr:uid="{00000000-0005-0000-0000-0000E2010000}"/>
    <cellStyle name="40% - Ênfase6 7 2" xfId="495" xr:uid="{00000000-0005-0000-0000-0000E3010000}"/>
    <cellStyle name="40% - Ênfase6 8" xfId="496" xr:uid="{00000000-0005-0000-0000-0000E4010000}"/>
    <cellStyle name="40% - Ênfase6 8 2" xfId="497" xr:uid="{00000000-0005-0000-0000-0000E5010000}"/>
    <cellStyle name="40% - Ênfase6 9" xfId="498" xr:uid="{00000000-0005-0000-0000-0000E6010000}"/>
    <cellStyle name="40% - Ênfase6 9 2" xfId="499" xr:uid="{00000000-0005-0000-0000-0000E7010000}"/>
    <cellStyle name="60% - Ênfase1 1" xfId="500" xr:uid="{00000000-0005-0000-0000-0000E8010000}"/>
    <cellStyle name="60% - Ênfase1 10 2" xfId="501" xr:uid="{00000000-0005-0000-0000-0000E9010000}"/>
    <cellStyle name="60% - Ênfase1 11 2" xfId="502" xr:uid="{00000000-0005-0000-0000-0000EA010000}"/>
    <cellStyle name="60% - Ênfase1 12 2" xfId="503" xr:uid="{00000000-0005-0000-0000-0000EB010000}"/>
    <cellStyle name="60% - Ênfase1 13 2" xfId="504" xr:uid="{00000000-0005-0000-0000-0000EC010000}"/>
    <cellStyle name="60% - Ênfase1 14 2" xfId="505" xr:uid="{00000000-0005-0000-0000-0000ED010000}"/>
    <cellStyle name="60% - Ênfase1 15 2" xfId="506" xr:uid="{00000000-0005-0000-0000-0000EE010000}"/>
    <cellStyle name="60% - Ênfase1 16 2" xfId="507" xr:uid="{00000000-0005-0000-0000-0000EF010000}"/>
    <cellStyle name="60% - Ênfase1 17 2" xfId="508" xr:uid="{00000000-0005-0000-0000-0000F0010000}"/>
    <cellStyle name="60% - Ênfase1 2" xfId="509" xr:uid="{00000000-0005-0000-0000-0000F1010000}"/>
    <cellStyle name="60% - Ênfase1 2 2" xfId="510" xr:uid="{00000000-0005-0000-0000-0000F2010000}"/>
    <cellStyle name="60% - Ênfase1 3" xfId="511" xr:uid="{00000000-0005-0000-0000-0000F3010000}"/>
    <cellStyle name="60% - Ênfase1 3 2" xfId="512" xr:uid="{00000000-0005-0000-0000-0000F4010000}"/>
    <cellStyle name="60% - Ênfase1 4" xfId="513" xr:uid="{00000000-0005-0000-0000-0000F5010000}"/>
    <cellStyle name="60% - Ênfase1 4 2" xfId="514" xr:uid="{00000000-0005-0000-0000-0000F6010000}"/>
    <cellStyle name="60% - Ênfase1 5" xfId="515" xr:uid="{00000000-0005-0000-0000-0000F7010000}"/>
    <cellStyle name="60% - Ênfase1 5 2" xfId="516" xr:uid="{00000000-0005-0000-0000-0000F8010000}"/>
    <cellStyle name="60% - Ênfase1 6" xfId="517" xr:uid="{00000000-0005-0000-0000-0000F9010000}"/>
    <cellStyle name="60% - Ênfase1 6 2" xfId="518" xr:uid="{00000000-0005-0000-0000-0000FA010000}"/>
    <cellStyle name="60% - Ênfase1 7" xfId="519" xr:uid="{00000000-0005-0000-0000-0000FB010000}"/>
    <cellStyle name="60% - Ênfase1 7 2" xfId="520" xr:uid="{00000000-0005-0000-0000-0000FC010000}"/>
    <cellStyle name="60% - Ênfase1 8" xfId="521" xr:uid="{00000000-0005-0000-0000-0000FD010000}"/>
    <cellStyle name="60% - Ênfase1 8 2" xfId="522" xr:uid="{00000000-0005-0000-0000-0000FE010000}"/>
    <cellStyle name="60% - Ênfase1 9 2" xfId="523" xr:uid="{00000000-0005-0000-0000-0000FF010000}"/>
    <cellStyle name="60% - Ênfase2 1" xfId="524" xr:uid="{00000000-0005-0000-0000-000000020000}"/>
    <cellStyle name="60% - Ênfase2 10 2" xfId="525" xr:uid="{00000000-0005-0000-0000-000001020000}"/>
    <cellStyle name="60% - Ênfase2 11 2" xfId="526" xr:uid="{00000000-0005-0000-0000-000002020000}"/>
    <cellStyle name="60% - Ênfase2 12 2" xfId="527" xr:uid="{00000000-0005-0000-0000-000003020000}"/>
    <cellStyle name="60% - Ênfase2 13 2" xfId="528" xr:uid="{00000000-0005-0000-0000-000004020000}"/>
    <cellStyle name="60% - Ênfase2 14 2" xfId="529" xr:uid="{00000000-0005-0000-0000-000005020000}"/>
    <cellStyle name="60% - Ênfase2 15 2" xfId="530" xr:uid="{00000000-0005-0000-0000-000006020000}"/>
    <cellStyle name="60% - Ênfase2 16 2" xfId="531" xr:uid="{00000000-0005-0000-0000-000007020000}"/>
    <cellStyle name="60% - Ênfase2 17 2" xfId="532" xr:uid="{00000000-0005-0000-0000-000008020000}"/>
    <cellStyle name="60% - Ênfase2 2" xfId="533" xr:uid="{00000000-0005-0000-0000-000009020000}"/>
    <cellStyle name="60% - Ênfase2 2 2" xfId="534" xr:uid="{00000000-0005-0000-0000-00000A020000}"/>
    <cellStyle name="60% - Ênfase2 3" xfId="535" xr:uid="{00000000-0005-0000-0000-00000B020000}"/>
    <cellStyle name="60% - Ênfase2 3 2" xfId="536" xr:uid="{00000000-0005-0000-0000-00000C020000}"/>
    <cellStyle name="60% - Ênfase2 4" xfId="537" xr:uid="{00000000-0005-0000-0000-00000D020000}"/>
    <cellStyle name="60% - Ênfase2 4 2" xfId="538" xr:uid="{00000000-0005-0000-0000-00000E020000}"/>
    <cellStyle name="60% - Ênfase2 5" xfId="539" xr:uid="{00000000-0005-0000-0000-00000F020000}"/>
    <cellStyle name="60% - Ênfase2 5 2" xfId="540" xr:uid="{00000000-0005-0000-0000-000010020000}"/>
    <cellStyle name="60% - Ênfase2 6" xfId="541" xr:uid="{00000000-0005-0000-0000-000011020000}"/>
    <cellStyle name="60% - Ênfase2 6 2" xfId="542" xr:uid="{00000000-0005-0000-0000-000012020000}"/>
    <cellStyle name="60% - Ênfase2 7" xfId="543" xr:uid="{00000000-0005-0000-0000-000013020000}"/>
    <cellStyle name="60% - Ênfase2 7 2" xfId="544" xr:uid="{00000000-0005-0000-0000-000014020000}"/>
    <cellStyle name="60% - Ênfase2 8" xfId="545" xr:uid="{00000000-0005-0000-0000-000015020000}"/>
    <cellStyle name="60% - Ênfase2 8 2" xfId="546" xr:uid="{00000000-0005-0000-0000-000016020000}"/>
    <cellStyle name="60% - Ênfase2 9 2" xfId="547" xr:uid="{00000000-0005-0000-0000-000017020000}"/>
    <cellStyle name="60% - Ênfase3 1" xfId="548" xr:uid="{00000000-0005-0000-0000-000018020000}"/>
    <cellStyle name="60% - Ênfase3 10 2" xfId="549" xr:uid="{00000000-0005-0000-0000-000019020000}"/>
    <cellStyle name="60% - Ênfase3 11 2" xfId="550" xr:uid="{00000000-0005-0000-0000-00001A020000}"/>
    <cellStyle name="60% - Ênfase3 12 2" xfId="551" xr:uid="{00000000-0005-0000-0000-00001B020000}"/>
    <cellStyle name="60% - Ênfase3 13 2" xfId="552" xr:uid="{00000000-0005-0000-0000-00001C020000}"/>
    <cellStyle name="60% - Ênfase3 14 2" xfId="553" xr:uid="{00000000-0005-0000-0000-00001D020000}"/>
    <cellStyle name="60% - Ênfase3 15 2" xfId="554" xr:uid="{00000000-0005-0000-0000-00001E020000}"/>
    <cellStyle name="60% - Ênfase3 16 2" xfId="555" xr:uid="{00000000-0005-0000-0000-00001F020000}"/>
    <cellStyle name="60% - Ênfase3 17 2" xfId="556" xr:uid="{00000000-0005-0000-0000-000020020000}"/>
    <cellStyle name="60% - Ênfase3 2" xfId="557" xr:uid="{00000000-0005-0000-0000-000021020000}"/>
    <cellStyle name="60% - Ênfase3 2 2" xfId="558" xr:uid="{00000000-0005-0000-0000-000022020000}"/>
    <cellStyle name="60% - Ênfase3 2 3" xfId="559" xr:uid="{00000000-0005-0000-0000-000023020000}"/>
    <cellStyle name="60% - Ênfase3 3" xfId="560" xr:uid="{00000000-0005-0000-0000-000024020000}"/>
    <cellStyle name="60% - Ênfase3 3 2" xfId="561" xr:uid="{00000000-0005-0000-0000-000025020000}"/>
    <cellStyle name="60% - Ênfase3 4" xfId="562" xr:uid="{00000000-0005-0000-0000-000026020000}"/>
    <cellStyle name="60% - Ênfase3 4 2" xfId="563" xr:uid="{00000000-0005-0000-0000-000027020000}"/>
    <cellStyle name="60% - Ênfase3 5" xfId="564" xr:uid="{00000000-0005-0000-0000-000028020000}"/>
    <cellStyle name="60% - Ênfase3 5 2" xfId="565" xr:uid="{00000000-0005-0000-0000-000029020000}"/>
    <cellStyle name="60% - Ênfase3 6" xfId="566" xr:uid="{00000000-0005-0000-0000-00002A020000}"/>
    <cellStyle name="60% - Ênfase3 6 2" xfId="567" xr:uid="{00000000-0005-0000-0000-00002B020000}"/>
    <cellStyle name="60% - Ênfase3 7" xfId="568" xr:uid="{00000000-0005-0000-0000-00002C020000}"/>
    <cellStyle name="60% - Ênfase3 7 2" xfId="569" xr:uid="{00000000-0005-0000-0000-00002D020000}"/>
    <cellStyle name="60% - Ênfase3 8" xfId="570" xr:uid="{00000000-0005-0000-0000-00002E020000}"/>
    <cellStyle name="60% - Ênfase3 8 2" xfId="571" xr:uid="{00000000-0005-0000-0000-00002F020000}"/>
    <cellStyle name="60% - Ênfase3 9 2" xfId="572" xr:uid="{00000000-0005-0000-0000-000030020000}"/>
    <cellStyle name="60% - Ênfase4 1" xfId="573" xr:uid="{00000000-0005-0000-0000-000031020000}"/>
    <cellStyle name="60% - Ênfase4 10 2" xfId="574" xr:uid="{00000000-0005-0000-0000-000032020000}"/>
    <cellStyle name="60% - Ênfase4 11 2" xfId="575" xr:uid="{00000000-0005-0000-0000-000033020000}"/>
    <cellStyle name="60% - Ênfase4 12 2" xfId="576" xr:uid="{00000000-0005-0000-0000-000034020000}"/>
    <cellStyle name="60% - Ênfase4 13 2" xfId="577" xr:uid="{00000000-0005-0000-0000-000035020000}"/>
    <cellStyle name="60% - Ênfase4 14 2" xfId="578" xr:uid="{00000000-0005-0000-0000-000036020000}"/>
    <cellStyle name="60% - Ênfase4 15 2" xfId="579" xr:uid="{00000000-0005-0000-0000-000037020000}"/>
    <cellStyle name="60% - Ênfase4 16 2" xfId="580" xr:uid="{00000000-0005-0000-0000-000038020000}"/>
    <cellStyle name="60% - Ênfase4 17 2" xfId="581" xr:uid="{00000000-0005-0000-0000-000039020000}"/>
    <cellStyle name="60% - Ênfase4 2" xfId="582" xr:uid="{00000000-0005-0000-0000-00003A020000}"/>
    <cellStyle name="60% - Ênfase4 2 2" xfId="583" xr:uid="{00000000-0005-0000-0000-00003B020000}"/>
    <cellStyle name="60% - Ênfase4 2 3" xfId="584" xr:uid="{00000000-0005-0000-0000-00003C020000}"/>
    <cellStyle name="60% - Ênfase4 3" xfId="585" xr:uid="{00000000-0005-0000-0000-00003D020000}"/>
    <cellStyle name="60% - Ênfase4 3 2" xfId="586" xr:uid="{00000000-0005-0000-0000-00003E020000}"/>
    <cellStyle name="60% - Ênfase4 4" xfId="587" xr:uid="{00000000-0005-0000-0000-00003F020000}"/>
    <cellStyle name="60% - Ênfase4 4 2" xfId="588" xr:uid="{00000000-0005-0000-0000-000040020000}"/>
    <cellStyle name="60% - Ênfase4 5" xfId="589" xr:uid="{00000000-0005-0000-0000-000041020000}"/>
    <cellStyle name="60% - Ênfase4 5 2" xfId="590" xr:uid="{00000000-0005-0000-0000-000042020000}"/>
    <cellStyle name="60% - Ênfase4 6" xfId="591" xr:uid="{00000000-0005-0000-0000-000043020000}"/>
    <cellStyle name="60% - Ênfase4 6 2" xfId="592" xr:uid="{00000000-0005-0000-0000-000044020000}"/>
    <cellStyle name="60% - Ênfase4 7" xfId="593" xr:uid="{00000000-0005-0000-0000-000045020000}"/>
    <cellStyle name="60% - Ênfase4 7 2" xfId="594" xr:uid="{00000000-0005-0000-0000-000046020000}"/>
    <cellStyle name="60% - Ênfase4 8" xfId="595" xr:uid="{00000000-0005-0000-0000-000047020000}"/>
    <cellStyle name="60% - Ênfase4 8 2" xfId="596" xr:uid="{00000000-0005-0000-0000-000048020000}"/>
    <cellStyle name="60% - Ênfase4 9 2" xfId="597" xr:uid="{00000000-0005-0000-0000-000049020000}"/>
    <cellStyle name="60% - Ênfase5 1" xfId="598" xr:uid="{00000000-0005-0000-0000-00004A020000}"/>
    <cellStyle name="60% - Ênfase5 10 2" xfId="599" xr:uid="{00000000-0005-0000-0000-00004B020000}"/>
    <cellStyle name="60% - Ênfase5 11 2" xfId="600" xr:uid="{00000000-0005-0000-0000-00004C020000}"/>
    <cellStyle name="60% - Ênfase5 12 2" xfId="601" xr:uid="{00000000-0005-0000-0000-00004D020000}"/>
    <cellStyle name="60% - Ênfase5 13 2" xfId="602" xr:uid="{00000000-0005-0000-0000-00004E020000}"/>
    <cellStyle name="60% - Ênfase5 14 2" xfId="603" xr:uid="{00000000-0005-0000-0000-00004F020000}"/>
    <cellStyle name="60% - Ênfase5 15 2" xfId="604" xr:uid="{00000000-0005-0000-0000-000050020000}"/>
    <cellStyle name="60% - Ênfase5 16 2" xfId="605" xr:uid="{00000000-0005-0000-0000-000051020000}"/>
    <cellStyle name="60% - Ênfase5 17 2" xfId="606" xr:uid="{00000000-0005-0000-0000-000052020000}"/>
    <cellStyle name="60% - Ênfase5 2" xfId="607" xr:uid="{00000000-0005-0000-0000-000053020000}"/>
    <cellStyle name="60% - Ênfase5 2 2" xfId="608" xr:uid="{00000000-0005-0000-0000-000054020000}"/>
    <cellStyle name="60% - Ênfase5 3" xfId="609" xr:uid="{00000000-0005-0000-0000-000055020000}"/>
    <cellStyle name="60% - Ênfase5 3 2" xfId="610" xr:uid="{00000000-0005-0000-0000-000056020000}"/>
    <cellStyle name="60% - Ênfase5 4" xfId="611" xr:uid="{00000000-0005-0000-0000-000057020000}"/>
    <cellStyle name="60% - Ênfase5 4 2" xfId="612" xr:uid="{00000000-0005-0000-0000-000058020000}"/>
    <cellStyle name="60% - Ênfase5 5" xfId="613" xr:uid="{00000000-0005-0000-0000-000059020000}"/>
    <cellStyle name="60% - Ênfase5 5 2" xfId="614" xr:uid="{00000000-0005-0000-0000-00005A020000}"/>
    <cellStyle name="60% - Ênfase5 6" xfId="615" xr:uid="{00000000-0005-0000-0000-00005B020000}"/>
    <cellStyle name="60% - Ênfase5 6 2" xfId="616" xr:uid="{00000000-0005-0000-0000-00005C020000}"/>
    <cellStyle name="60% - Ênfase5 7" xfId="617" xr:uid="{00000000-0005-0000-0000-00005D020000}"/>
    <cellStyle name="60% - Ênfase5 7 2" xfId="618" xr:uid="{00000000-0005-0000-0000-00005E020000}"/>
    <cellStyle name="60% - Ênfase5 8" xfId="619" xr:uid="{00000000-0005-0000-0000-00005F020000}"/>
    <cellStyle name="60% - Ênfase5 8 2" xfId="620" xr:uid="{00000000-0005-0000-0000-000060020000}"/>
    <cellStyle name="60% - Ênfase5 9 2" xfId="621" xr:uid="{00000000-0005-0000-0000-000061020000}"/>
    <cellStyle name="60% - Ênfase6 1" xfId="622" xr:uid="{00000000-0005-0000-0000-000062020000}"/>
    <cellStyle name="60% - Ênfase6 10 2" xfId="623" xr:uid="{00000000-0005-0000-0000-000063020000}"/>
    <cellStyle name="60% - Ênfase6 11 2" xfId="624" xr:uid="{00000000-0005-0000-0000-000064020000}"/>
    <cellStyle name="60% - Ênfase6 12 2" xfId="625" xr:uid="{00000000-0005-0000-0000-000065020000}"/>
    <cellStyle name="60% - Ênfase6 13 2" xfId="626" xr:uid="{00000000-0005-0000-0000-000066020000}"/>
    <cellStyle name="60% - Ênfase6 14 2" xfId="627" xr:uid="{00000000-0005-0000-0000-000067020000}"/>
    <cellStyle name="60% - Ênfase6 15 2" xfId="628" xr:uid="{00000000-0005-0000-0000-000068020000}"/>
    <cellStyle name="60% - Ênfase6 16 2" xfId="629" xr:uid="{00000000-0005-0000-0000-000069020000}"/>
    <cellStyle name="60% - Ênfase6 17 2" xfId="630" xr:uid="{00000000-0005-0000-0000-00006A020000}"/>
    <cellStyle name="60% - Ênfase6 2" xfId="631" xr:uid="{00000000-0005-0000-0000-00006B020000}"/>
    <cellStyle name="60% - Ênfase6 2 2" xfId="632" xr:uid="{00000000-0005-0000-0000-00006C020000}"/>
    <cellStyle name="60% - Ênfase6 2 3" xfId="633" xr:uid="{00000000-0005-0000-0000-00006D020000}"/>
    <cellStyle name="60% - Ênfase6 3" xfId="634" xr:uid="{00000000-0005-0000-0000-00006E020000}"/>
    <cellStyle name="60% - Ênfase6 3 2" xfId="635" xr:uid="{00000000-0005-0000-0000-00006F020000}"/>
    <cellStyle name="60% - Ênfase6 4" xfId="636" xr:uid="{00000000-0005-0000-0000-000070020000}"/>
    <cellStyle name="60% - Ênfase6 4 2" xfId="637" xr:uid="{00000000-0005-0000-0000-000071020000}"/>
    <cellStyle name="60% - Ênfase6 5" xfId="638" xr:uid="{00000000-0005-0000-0000-000072020000}"/>
    <cellStyle name="60% - Ênfase6 5 2" xfId="639" xr:uid="{00000000-0005-0000-0000-000073020000}"/>
    <cellStyle name="60% - Ênfase6 6" xfId="640" xr:uid="{00000000-0005-0000-0000-000074020000}"/>
    <cellStyle name="60% - Ênfase6 6 2" xfId="641" xr:uid="{00000000-0005-0000-0000-000075020000}"/>
    <cellStyle name="60% - Ênfase6 7" xfId="642" xr:uid="{00000000-0005-0000-0000-000076020000}"/>
    <cellStyle name="60% - Ênfase6 7 2" xfId="643" xr:uid="{00000000-0005-0000-0000-000077020000}"/>
    <cellStyle name="60% - Ênfase6 8" xfId="644" xr:uid="{00000000-0005-0000-0000-000078020000}"/>
    <cellStyle name="60% - Ênfase6 8 2" xfId="645" xr:uid="{00000000-0005-0000-0000-000079020000}"/>
    <cellStyle name="60% - Ênfase6 9 2" xfId="646" xr:uid="{00000000-0005-0000-0000-00007A020000}"/>
    <cellStyle name="Bom 1" xfId="647" xr:uid="{00000000-0005-0000-0000-00007B020000}"/>
    <cellStyle name="Bom 10 2" xfId="648" xr:uid="{00000000-0005-0000-0000-00007C020000}"/>
    <cellStyle name="Bom 11 2" xfId="649" xr:uid="{00000000-0005-0000-0000-00007D020000}"/>
    <cellStyle name="Bom 12 2" xfId="650" xr:uid="{00000000-0005-0000-0000-00007E020000}"/>
    <cellStyle name="Bom 13 2" xfId="651" xr:uid="{00000000-0005-0000-0000-00007F020000}"/>
    <cellStyle name="Bom 14 2" xfId="652" xr:uid="{00000000-0005-0000-0000-000080020000}"/>
    <cellStyle name="Bom 15 2" xfId="653" xr:uid="{00000000-0005-0000-0000-000081020000}"/>
    <cellStyle name="Bom 16 2" xfId="654" xr:uid="{00000000-0005-0000-0000-000082020000}"/>
    <cellStyle name="Bom 17 2" xfId="655" xr:uid="{00000000-0005-0000-0000-000083020000}"/>
    <cellStyle name="Bom 2" xfId="656" xr:uid="{00000000-0005-0000-0000-000084020000}"/>
    <cellStyle name="Bom 2 2" xfId="657" xr:uid="{00000000-0005-0000-0000-000085020000}"/>
    <cellStyle name="Bom 3" xfId="658" xr:uid="{00000000-0005-0000-0000-000086020000}"/>
    <cellStyle name="Bom 3 2" xfId="659" xr:uid="{00000000-0005-0000-0000-000087020000}"/>
    <cellStyle name="Bom 4" xfId="660" xr:uid="{00000000-0005-0000-0000-000088020000}"/>
    <cellStyle name="Bom 4 2" xfId="661" xr:uid="{00000000-0005-0000-0000-000089020000}"/>
    <cellStyle name="Bom 5" xfId="662" xr:uid="{00000000-0005-0000-0000-00008A020000}"/>
    <cellStyle name="Bom 5 2" xfId="663" xr:uid="{00000000-0005-0000-0000-00008B020000}"/>
    <cellStyle name="Bom 6" xfId="664" xr:uid="{00000000-0005-0000-0000-00008C020000}"/>
    <cellStyle name="Bom 6 2" xfId="665" xr:uid="{00000000-0005-0000-0000-00008D020000}"/>
    <cellStyle name="Bom 7" xfId="666" xr:uid="{00000000-0005-0000-0000-00008E020000}"/>
    <cellStyle name="Bom 7 2" xfId="667" xr:uid="{00000000-0005-0000-0000-00008F020000}"/>
    <cellStyle name="Bom 8" xfId="668" xr:uid="{00000000-0005-0000-0000-000090020000}"/>
    <cellStyle name="Bom 8 2" xfId="669" xr:uid="{00000000-0005-0000-0000-000091020000}"/>
    <cellStyle name="Bom 9 2" xfId="670" xr:uid="{00000000-0005-0000-0000-000092020000}"/>
    <cellStyle name="Cabeçalho 1" xfId="671" xr:uid="{00000000-0005-0000-0000-000093020000}"/>
    <cellStyle name="Cabeçalho 2" xfId="672" xr:uid="{00000000-0005-0000-0000-000094020000}"/>
    <cellStyle name="Cálculo 1" xfId="673" xr:uid="{00000000-0005-0000-0000-000095020000}"/>
    <cellStyle name="Cálculo 1 2" xfId="2106" xr:uid="{00000000-0005-0000-0000-000096020000}"/>
    <cellStyle name="Cálculo 1 2 2" xfId="3038" xr:uid="{92BA4DCD-82B7-4BE2-9177-24DDD3965969}"/>
    <cellStyle name="Cálculo 1 2 3" xfId="3218" xr:uid="{A0DF45F0-568D-42EC-B44B-83250359436D}"/>
    <cellStyle name="Cálculo 1 2 4" xfId="3377" xr:uid="{B60BF74D-EFF2-4FAE-87C2-FBF197D1545A}"/>
    <cellStyle name="Cálculo 1 2 5" xfId="3534" xr:uid="{E6DE7033-DCDB-407C-AD66-67D84E56BE4F}"/>
    <cellStyle name="Cálculo 1 3" xfId="2399" xr:uid="{F1658D91-11D9-4E48-BF43-00790D4C1729}"/>
    <cellStyle name="Cálculo 1 4" xfId="2520" xr:uid="{7A8D44BE-62CB-4964-BE07-3F0207885F4B}"/>
    <cellStyle name="Cálculo 1 5" xfId="2354" xr:uid="{41110925-2558-4869-ACED-792B26BD3849}"/>
    <cellStyle name="Cálculo 1 6" xfId="2543" xr:uid="{5E93D1F7-6A65-4DAE-B14A-455AD1772243}"/>
    <cellStyle name="Cálculo 10 2" xfId="674" xr:uid="{00000000-0005-0000-0000-000097020000}"/>
    <cellStyle name="Cálculo 10 2 2" xfId="2107" xr:uid="{00000000-0005-0000-0000-000098020000}"/>
    <cellStyle name="Cálculo 10 2 2 2" xfId="3039" xr:uid="{08838B3B-C3C6-4E1F-B502-EBAF52684C05}"/>
    <cellStyle name="Cálculo 10 2 2 3" xfId="3219" xr:uid="{9C1F75C2-C710-4D34-BD1A-26CEF4E5EDEC}"/>
    <cellStyle name="Cálculo 10 2 2 4" xfId="3378" xr:uid="{F5B3971D-0AC8-4368-BACB-76ACB5D2BE46}"/>
    <cellStyle name="Cálculo 10 2 2 5" xfId="3535" xr:uid="{53508A96-3383-4A40-9A7E-FA346C7529FE}"/>
    <cellStyle name="Cálculo 10 2 3" xfId="2400" xr:uid="{7DBFAA52-EC3E-4621-A087-4FB41161E101}"/>
    <cellStyle name="Cálculo 10 2 4" xfId="2519" xr:uid="{1C8EC812-FC91-4C81-BE25-C158DC55F028}"/>
    <cellStyle name="Cálculo 10 2 5" xfId="2355" xr:uid="{D5C31A96-D11C-427A-9A56-C8ED2EB54FD2}"/>
    <cellStyle name="Cálculo 10 2 6" xfId="2542" xr:uid="{079A887D-C351-4994-BA9D-1AB59A35C53E}"/>
    <cellStyle name="Cálculo 11 2" xfId="675" xr:uid="{00000000-0005-0000-0000-000099020000}"/>
    <cellStyle name="Cálculo 11 2 2" xfId="2108" xr:uid="{00000000-0005-0000-0000-00009A020000}"/>
    <cellStyle name="Cálculo 11 2 2 2" xfId="3040" xr:uid="{46AFBD1C-890B-4321-8D07-655FB147A6D2}"/>
    <cellStyle name="Cálculo 11 2 2 3" xfId="3220" xr:uid="{19418A3B-6341-498A-BDA9-988CB4B589A9}"/>
    <cellStyle name="Cálculo 11 2 2 4" xfId="3379" xr:uid="{7162A50F-5028-49F6-8AEF-0FF6A4C9A4DE}"/>
    <cellStyle name="Cálculo 11 2 2 5" xfId="3536" xr:uid="{32CEEC27-6E99-4E33-8F17-1F9879C50E7B}"/>
    <cellStyle name="Cálculo 11 2 3" xfId="2401" xr:uid="{537FF576-21EB-4A80-9C9A-0541587230B6}"/>
    <cellStyle name="Cálculo 11 2 4" xfId="2518" xr:uid="{753DF6D4-CC5F-4603-9E2E-813A9DF26E0E}"/>
    <cellStyle name="Cálculo 11 2 5" xfId="2356" xr:uid="{BEF55315-FF16-4C90-A9DB-ED6884F12C24}"/>
    <cellStyle name="Cálculo 11 2 6" xfId="2541" xr:uid="{E0542E4D-FA5A-48D1-938E-443050AADDD3}"/>
    <cellStyle name="Cálculo 12 2" xfId="676" xr:uid="{00000000-0005-0000-0000-00009B020000}"/>
    <cellStyle name="Cálculo 12 2 2" xfId="2109" xr:uid="{00000000-0005-0000-0000-00009C020000}"/>
    <cellStyle name="Cálculo 12 2 2 2" xfId="3041" xr:uid="{A8D1990A-2614-49AF-8A39-8B97AFF6FD90}"/>
    <cellStyle name="Cálculo 12 2 2 3" xfId="3221" xr:uid="{6A1E1BBC-BEDF-45CA-AFCB-A654F1460307}"/>
    <cellStyle name="Cálculo 12 2 2 4" xfId="3380" xr:uid="{4047A0A3-AA62-46FD-9A7E-59B97D40C366}"/>
    <cellStyle name="Cálculo 12 2 2 5" xfId="3537" xr:uid="{42050F37-84F4-450F-8B0E-8173AF0361ED}"/>
    <cellStyle name="Cálculo 12 2 3" xfId="2402" xr:uid="{5907D960-FE84-4A9C-BC46-B0E5F982BB76}"/>
    <cellStyle name="Cálculo 12 2 4" xfId="2517" xr:uid="{5A6AD931-1832-4013-A2BB-05C96EE412D6}"/>
    <cellStyle name="Cálculo 12 2 5" xfId="2357" xr:uid="{40EB8775-3A5C-426F-90F8-AB2F3A85D5EA}"/>
    <cellStyle name="Cálculo 12 2 6" xfId="2540" xr:uid="{0594731D-7399-4978-9FB1-1EABC02A36AE}"/>
    <cellStyle name="Cálculo 13 2" xfId="677" xr:uid="{00000000-0005-0000-0000-00009D020000}"/>
    <cellStyle name="Cálculo 13 2 2" xfId="2110" xr:uid="{00000000-0005-0000-0000-00009E020000}"/>
    <cellStyle name="Cálculo 13 2 2 2" xfId="3042" xr:uid="{82ED4F85-707B-454B-8806-DF2A3683E9EA}"/>
    <cellStyle name="Cálculo 13 2 2 3" xfId="3222" xr:uid="{568DD406-8B65-4EE8-B758-5697A1C60C64}"/>
    <cellStyle name="Cálculo 13 2 2 4" xfId="3381" xr:uid="{4A650816-4EE4-4B05-B997-8C9BE1368C4B}"/>
    <cellStyle name="Cálculo 13 2 2 5" xfId="3538" xr:uid="{D5B3D5FB-93E1-49C0-BC7C-2CCBF2E028A3}"/>
    <cellStyle name="Cálculo 13 2 3" xfId="2403" xr:uid="{AC080D44-4CBF-4467-83DC-BEE6C657C212}"/>
    <cellStyle name="Cálculo 13 2 4" xfId="2516" xr:uid="{C2AE039C-9394-466C-94E9-DD893067EB09}"/>
    <cellStyle name="Cálculo 13 2 5" xfId="2358" xr:uid="{6F303ABF-F6B4-4D1B-A9CF-1C2D8C4F32A9}"/>
    <cellStyle name="Cálculo 13 2 6" xfId="2539" xr:uid="{3AC8D07B-A395-4E1D-8137-6D0E007580F1}"/>
    <cellStyle name="Cálculo 14 2" xfId="678" xr:uid="{00000000-0005-0000-0000-00009F020000}"/>
    <cellStyle name="Cálculo 14 2 2" xfId="2111" xr:uid="{00000000-0005-0000-0000-0000A0020000}"/>
    <cellStyle name="Cálculo 14 2 2 2" xfId="3043" xr:uid="{389E776D-045B-4101-A083-650622464B68}"/>
    <cellStyle name="Cálculo 14 2 2 3" xfId="3223" xr:uid="{53DCDAFA-859B-4018-9A49-05BC6BEDC13D}"/>
    <cellStyle name="Cálculo 14 2 2 4" xfId="3382" xr:uid="{D73C2828-EB60-48D1-8FD4-6E00CF269BCF}"/>
    <cellStyle name="Cálculo 14 2 2 5" xfId="3539" xr:uid="{33B949EA-A68D-4FE5-B8A7-167BFEA77F47}"/>
    <cellStyle name="Cálculo 14 2 3" xfId="2404" xr:uid="{FB6F626A-6B93-4978-86C4-59EA8915018F}"/>
    <cellStyle name="Cálculo 14 2 4" xfId="2515" xr:uid="{9F9414EE-167F-44A7-93C7-2975B8076D44}"/>
    <cellStyle name="Cálculo 14 2 5" xfId="2359" xr:uid="{A610FEE8-4419-4DF4-B924-AEAB9817C77F}"/>
    <cellStyle name="Cálculo 14 2 6" xfId="2538" xr:uid="{42D9E231-8056-42E2-8DED-FECF6DE40E9E}"/>
    <cellStyle name="Cálculo 15 2" xfId="679" xr:uid="{00000000-0005-0000-0000-0000A1020000}"/>
    <cellStyle name="Cálculo 15 2 2" xfId="2112" xr:uid="{00000000-0005-0000-0000-0000A2020000}"/>
    <cellStyle name="Cálculo 15 2 2 2" xfId="3044" xr:uid="{0FF17620-F0A5-4B03-92E9-682205DD1381}"/>
    <cellStyle name="Cálculo 15 2 2 3" xfId="3224" xr:uid="{005A6986-DFB8-45DE-B2E2-6348A71D8E7D}"/>
    <cellStyle name="Cálculo 15 2 2 4" xfId="3383" xr:uid="{05B5E05B-3A8F-4780-A68D-D305CDC50E01}"/>
    <cellStyle name="Cálculo 15 2 2 5" xfId="3540" xr:uid="{8A7B5742-9548-47C4-A277-E57900A50299}"/>
    <cellStyle name="Cálculo 15 2 3" xfId="2405" xr:uid="{3108BED9-E5FC-4C44-A6BF-047824D38130}"/>
    <cellStyle name="Cálculo 15 2 4" xfId="2514" xr:uid="{511634F1-CEE1-453F-8E13-E1EAFB566B57}"/>
    <cellStyle name="Cálculo 15 2 5" xfId="2360" xr:uid="{7C5E9AAC-4A6D-4BC5-BAE3-C2E85DAB03B5}"/>
    <cellStyle name="Cálculo 15 2 6" xfId="2537" xr:uid="{B58D4224-73A8-4323-8540-73A8D1AF13D4}"/>
    <cellStyle name="Cálculo 16 2" xfId="680" xr:uid="{00000000-0005-0000-0000-0000A3020000}"/>
    <cellStyle name="Cálculo 16 2 2" xfId="2113" xr:uid="{00000000-0005-0000-0000-0000A4020000}"/>
    <cellStyle name="Cálculo 16 2 2 2" xfId="3045" xr:uid="{2CE73D4A-3BF1-4026-8803-0BDE2BCAE57B}"/>
    <cellStyle name="Cálculo 16 2 2 3" xfId="3225" xr:uid="{18448ED9-A024-4AD9-AE01-C8639D4D5DB6}"/>
    <cellStyle name="Cálculo 16 2 2 4" xfId="3384" xr:uid="{B71215DE-A577-4457-B12F-D2D2792000AD}"/>
    <cellStyle name="Cálculo 16 2 2 5" xfId="3541" xr:uid="{363D8645-66DE-448C-BA8D-AD2B5577CF9A}"/>
    <cellStyle name="Cálculo 16 2 3" xfId="2406" xr:uid="{F711ABDA-700F-41CF-8FEE-FAD6A1C98471}"/>
    <cellStyle name="Cálculo 16 2 4" xfId="2513" xr:uid="{92C89A4F-673F-42D9-B124-877BBC93BD42}"/>
    <cellStyle name="Cálculo 16 2 5" xfId="2361" xr:uid="{A038755C-AC5A-4DB0-B5EC-CB57EDC1AFD0}"/>
    <cellStyle name="Cálculo 16 2 6" xfId="2536" xr:uid="{99CF226A-B762-4FF0-B926-70183855DABD}"/>
    <cellStyle name="Cálculo 17 2" xfId="681" xr:uid="{00000000-0005-0000-0000-0000A5020000}"/>
    <cellStyle name="Cálculo 17 2 2" xfId="2114" xr:uid="{00000000-0005-0000-0000-0000A6020000}"/>
    <cellStyle name="Cálculo 17 2 2 2" xfId="3046" xr:uid="{D9B57170-BBA4-4A0A-B62B-7CC60F630D4C}"/>
    <cellStyle name="Cálculo 17 2 2 3" xfId="3226" xr:uid="{1C3DA05F-0AB6-473F-8A62-428FC6705FA3}"/>
    <cellStyle name="Cálculo 17 2 2 4" xfId="3385" xr:uid="{404CAB85-F6A7-439C-B1E2-51B284666FA6}"/>
    <cellStyle name="Cálculo 17 2 2 5" xfId="3542" xr:uid="{665ECEF3-2412-44CF-A9D3-92971E5742A3}"/>
    <cellStyle name="Cálculo 17 2 3" xfId="2407" xr:uid="{08B3D296-1829-47B6-819B-0C967E2665EE}"/>
    <cellStyle name="Cálculo 17 2 4" xfId="2512" xr:uid="{E824DD62-4CEB-4917-9CA4-8435E61D2CB3}"/>
    <cellStyle name="Cálculo 17 2 5" xfId="2362" xr:uid="{1993FBF4-F8B8-409D-A96C-F5E734704C15}"/>
    <cellStyle name="Cálculo 17 2 6" xfId="2535" xr:uid="{296EC0F5-A772-48A6-B0C2-176336C83CE0}"/>
    <cellStyle name="Cálculo 2" xfId="682" xr:uid="{00000000-0005-0000-0000-0000A7020000}"/>
    <cellStyle name="Cálculo 2 2" xfId="683" xr:uid="{00000000-0005-0000-0000-0000A8020000}"/>
    <cellStyle name="Cálculo 2 2 2" xfId="2116" xr:uid="{00000000-0005-0000-0000-0000A9020000}"/>
    <cellStyle name="Cálculo 2 2 2 2" xfId="3048" xr:uid="{FD30DD1C-E9AD-4DE3-9C81-52643889FBE9}"/>
    <cellStyle name="Cálculo 2 2 2 3" xfId="3228" xr:uid="{F5540671-EFA7-4569-8114-9E037E4107CE}"/>
    <cellStyle name="Cálculo 2 2 2 4" xfId="3387" xr:uid="{4987AAE3-165F-4737-8242-F18E7AECBF63}"/>
    <cellStyle name="Cálculo 2 2 2 5" xfId="3544" xr:uid="{D2C01950-7469-4A4D-A303-411415BB5966}"/>
    <cellStyle name="Cálculo 2 2 3" xfId="2409" xr:uid="{A52C36FE-234F-48D9-AFD4-19055E656145}"/>
    <cellStyle name="Cálculo 2 2 4" xfId="2510" xr:uid="{F09EE9E5-88CD-49A8-8CD4-887702D8E426}"/>
    <cellStyle name="Cálculo 2 2 5" xfId="2364" xr:uid="{D89B7A8D-D783-4E44-BA06-32319602B15E}"/>
    <cellStyle name="Cálculo 2 2 6" xfId="2533" xr:uid="{2285E0A3-194D-42E7-9CD1-D43A258FA258}"/>
    <cellStyle name="Cálculo 2 3" xfId="2115" xr:uid="{00000000-0005-0000-0000-0000AA020000}"/>
    <cellStyle name="Cálculo 2 3 2" xfId="3047" xr:uid="{DC317121-D7D5-48F8-A98E-1EA6B8D24BB9}"/>
    <cellStyle name="Cálculo 2 3 3" xfId="3227" xr:uid="{7D1EE3A7-A4D8-4126-AB2F-857A72F35650}"/>
    <cellStyle name="Cálculo 2 3 4" xfId="3386" xr:uid="{0F3D193D-57F6-4637-A0EE-8000E91B21C0}"/>
    <cellStyle name="Cálculo 2 3 5" xfId="3543" xr:uid="{171BC94B-59F0-4627-A507-B88F9B5D314F}"/>
    <cellStyle name="Cálculo 2 4" xfId="2408" xr:uid="{ABF2B2F3-C36B-4654-9CBE-E9EC6360BB06}"/>
    <cellStyle name="Cálculo 2 5" xfId="2511" xr:uid="{34BD97AA-A13D-4A2B-9BF5-7232879FFF0E}"/>
    <cellStyle name="Cálculo 2 6" xfId="2363" xr:uid="{75158CF1-0EE9-412E-ACBC-47EB76095BE7}"/>
    <cellStyle name="Cálculo 2 7" xfId="2534" xr:uid="{AB4FD217-9E0E-4904-8CA2-573FA54FBF3E}"/>
    <cellStyle name="Cálculo 3" xfId="684" xr:uid="{00000000-0005-0000-0000-0000AB020000}"/>
    <cellStyle name="Cálculo 3 2" xfId="685" xr:uid="{00000000-0005-0000-0000-0000AC020000}"/>
    <cellStyle name="Cálculo 3 2 2" xfId="2118" xr:uid="{00000000-0005-0000-0000-0000AD020000}"/>
    <cellStyle name="Cálculo 3 2 2 2" xfId="3050" xr:uid="{59049451-1313-4D4A-BD1C-1BD342500CDA}"/>
    <cellStyle name="Cálculo 3 2 2 3" xfId="3230" xr:uid="{A4B8FE3A-076E-4254-96F9-93A005858B55}"/>
    <cellStyle name="Cálculo 3 2 2 4" xfId="3389" xr:uid="{B2096647-0319-4441-B71C-68E528F94CA9}"/>
    <cellStyle name="Cálculo 3 2 2 5" xfId="3546" xr:uid="{963837AD-9807-4928-BC88-4AE66ED65114}"/>
    <cellStyle name="Cálculo 3 2 3" xfId="2411" xr:uid="{ABBE5FDA-DC12-4ED6-9BCB-200229A7218C}"/>
    <cellStyle name="Cálculo 3 2 4" xfId="2508" xr:uid="{BC1BB313-D99C-4B58-8C00-11561C821A80}"/>
    <cellStyle name="Cálculo 3 2 5" xfId="2366" xr:uid="{99491B8D-158C-4587-9370-C6B0270E24AB}"/>
    <cellStyle name="Cálculo 3 2 6" xfId="2531" xr:uid="{09A9EDD2-CDD5-49B1-8453-F59F47B0FC32}"/>
    <cellStyle name="Cálculo 3 3" xfId="2117" xr:uid="{00000000-0005-0000-0000-0000AE020000}"/>
    <cellStyle name="Cálculo 3 3 2" xfId="3049" xr:uid="{BF7CE047-7736-4380-9861-10DC6B5FBC63}"/>
    <cellStyle name="Cálculo 3 3 3" xfId="3229" xr:uid="{7C31B0EA-7568-483A-BA24-3C05D7E72C85}"/>
    <cellStyle name="Cálculo 3 3 4" xfId="3388" xr:uid="{1470CA74-29AC-4114-9A07-0A8F46EEDF8D}"/>
    <cellStyle name="Cálculo 3 3 5" xfId="3545" xr:uid="{EBF817AA-FEFD-4933-A5FD-45A83D0DC6DB}"/>
    <cellStyle name="Cálculo 3 4" xfId="2410" xr:uid="{DE43E365-9785-497D-B2F4-5A202A55FFA7}"/>
    <cellStyle name="Cálculo 3 5" xfId="2509" xr:uid="{86242189-6B2A-4D12-9551-E0E0A58B254E}"/>
    <cellStyle name="Cálculo 3 6" xfId="2365" xr:uid="{2B41AACA-B253-4D0E-8BCC-78DCD691A3D6}"/>
    <cellStyle name="Cálculo 3 7" xfId="2532" xr:uid="{150E7BB8-BDB8-415C-875C-FA7CB7297636}"/>
    <cellStyle name="Cálculo 4" xfId="686" xr:uid="{00000000-0005-0000-0000-0000AF020000}"/>
    <cellStyle name="Cálculo 4 2" xfId="687" xr:uid="{00000000-0005-0000-0000-0000B0020000}"/>
    <cellStyle name="Cálculo 4 2 2" xfId="2120" xr:uid="{00000000-0005-0000-0000-0000B1020000}"/>
    <cellStyle name="Cálculo 4 2 2 2" xfId="3052" xr:uid="{445EED6E-3D65-4AC7-8E8D-0E20F525C662}"/>
    <cellStyle name="Cálculo 4 2 2 3" xfId="3232" xr:uid="{7202993E-C46C-4780-93EB-33571DA78B33}"/>
    <cellStyle name="Cálculo 4 2 2 4" xfId="3391" xr:uid="{C6AD930F-938C-40EA-9254-FF709271EB55}"/>
    <cellStyle name="Cálculo 4 2 2 5" xfId="3548" xr:uid="{CFF6CD29-628C-4FD2-A275-4E6DD2A55D64}"/>
    <cellStyle name="Cálculo 4 2 3" xfId="2413" xr:uid="{495E748E-C5E8-43D3-BCF5-EDDF96A3BD04}"/>
    <cellStyle name="Cálculo 4 2 4" xfId="2506" xr:uid="{843E5C57-9451-405C-AAD4-A8958998A2C2}"/>
    <cellStyle name="Cálculo 4 2 5" xfId="2368" xr:uid="{E04EF478-34E6-4AF6-94E9-0FBEA33ACC34}"/>
    <cellStyle name="Cálculo 4 2 6" xfId="2529" xr:uid="{1ECD6AF7-8973-4CA7-A4B6-D5ACC20A02E3}"/>
    <cellStyle name="Cálculo 4 3" xfId="2119" xr:uid="{00000000-0005-0000-0000-0000B2020000}"/>
    <cellStyle name="Cálculo 4 3 2" xfId="3051" xr:uid="{00698064-6437-4309-9D79-30F0B5EF83DA}"/>
    <cellStyle name="Cálculo 4 3 3" xfId="3231" xr:uid="{1200E79B-38AA-4AB6-8708-FFDD8207A761}"/>
    <cellStyle name="Cálculo 4 3 4" xfId="3390" xr:uid="{8A294D37-74C7-40E8-8531-0A84CDD64B9B}"/>
    <cellStyle name="Cálculo 4 3 5" xfId="3547" xr:uid="{69BDDD44-2DD6-4DE0-86EE-80AA7E96B167}"/>
    <cellStyle name="Cálculo 4 4" xfId="2412" xr:uid="{F0AD4445-EF0E-498F-BB67-815A82E2C94E}"/>
    <cellStyle name="Cálculo 4 5" xfId="2507" xr:uid="{A2A5BD2F-6078-4440-BFA2-1276EBC2D38A}"/>
    <cellStyle name="Cálculo 4 6" xfId="2367" xr:uid="{5D80715D-50ED-4BB0-A191-CE2BF4E09E5C}"/>
    <cellStyle name="Cálculo 4 7" xfId="2530" xr:uid="{0635C7DF-5015-40FE-A19D-05E2A46D0F0C}"/>
    <cellStyle name="Cálculo 5" xfId="688" xr:uid="{00000000-0005-0000-0000-0000B3020000}"/>
    <cellStyle name="Cálculo 5 2" xfId="689" xr:uid="{00000000-0005-0000-0000-0000B4020000}"/>
    <cellStyle name="Cálculo 5 2 2" xfId="2122" xr:uid="{00000000-0005-0000-0000-0000B5020000}"/>
    <cellStyle name="Cálculo 5 2 2 2" xfId="3054" xr:uid="{8FCE108A-E04E-43E7-AEC1-159F8FA48A0F}"/>
    <cellStyle name="Cálculo 5 2 2 3" xfId="3234" xr:uid="{DB5629DD-D1D8-47D5-B17B-DC1EE72184EF}"/>
    <cellStyle name="Cálculo 5 2 2 4" xfId="3393" xr:uid="{E6EA9945-F724-4C63-B410-4DDE3DA4CE0F}"/>
    <cellStyle name="Cálculo 5 2 2 5" xfId="3550" xr:uid="{9CE471DE-C4E1-4874-A8D7-C3945C34B0A3}"/>
    <cellStyle name="Cálculo 5 2 3" xfId="2415" xr:uid="{8E37D559-AE95-40CF-BA24-92B67BD11DC7}"/>
    <cellStyle name="Cálculo 5 2 4" xfId="2504" xr:uid="{109C9178-70CE-4CE0-81FD-493236217B66}"/>
    <cellStyle name="Cálculo 5 2 5" xfId="2370" xr:uid="{E3AF8CD3-2A92-4DD6-887C-E957CF1FB641}"/>
    <cellStyle name="Cálculo 5 2 6" xfId="2527" xr:uid="{215F3153-72E5-4BC4-8CA3-D1FD82CF18BC}"/>
    <cellStyle name="Cálculo 5 3" xfId="2121" xr:uid="{00000000-0005-0000-0000-0000B6020000}"/>
    <cellStyle name="Cálculo 5 3 2" xfId="3053" xr:uid="{8995BA08-1569-4F84-93E8-E039B6154D16}"/>
    <cellStyle name="Cálculo 5 3 3" xfId="3233" xr:uid="{9E5D08AA-F4B9-4DBC-B5FA-E833168B8620}"/>
    <cellStyle name="Cálculo 5 3 4" xfId="3392" xr:uid="{4A751B3A-9871-4916-96DF-06E225B53D4E}"/>
    <cellStyle name="Cálculo 5 3 5" xfId="3549" xr:uid="{B54D7186-457D-4546-930B-BB0A7705EA04}"/>
    <cellStyle name="Cálculo 5 4" xfId="2414" xr:uid="{38778AAB-B93E-412A-9953-C482E3F3B32D}"/>
    <cellStyle name="Cálculo 5 5" xfId="2505" xr:uid="{BDD19A76-CBE3-4855-9731-FF3BE46C6736}"/>
    <cellStyle name="Cálculo 5 6" xfId="2369" xr:uid="{DC475CA0-E680-4F15-B881-10BE40319037}"/>
    <cellStyle name="Cálculo 5 7" xfId="2528" xr:uid="{5DD14152-6B37-4046-BF6C-A21D50B22C76}"/>
    <cellStyle name="Cálculo 6" xfId="690" xr:uid="{00000000-0005-0000-0000-0000B7020000}"/>
    <cellStyle name="Cálculo 6 2" xfId="691" xr:uid="{00000000-0005-0000-0000-0000B8020000}"/>
    <cellStyle name="Cálculo 6 2 2" xfId="2124" xr:uid="{00000000-0005-0000-0000-0000B9020000}"/>
    <cellStyle name="Cálculo 6 2 2 2" xfId="3056" xr:uid="{D53D40C2-05FC-4A0E-8CD5-00FA15E56BDD}"/>
    <cellStyle name="Cálculo 6 2 2 3" xfId="3236" xr:uid="{224BC0A5-821D-4257-A8D9-C89EF372C086}"/>
    <cellStyle name="Cálculo 6 2 2 4" xfId="3395" xr:uid="{4EE74515-CCA1-4B9A-8A10-0248B5201952}"/>
    <cellStyle name="Cálculo 6 2 2 5" xfId="3552" xr:uid="{8C304CB1-86C0-43C1-B447-965D1914C5F9}"/>
    <cellStyle name="Cálculo 6 2 3" xfId="2417" xr:uid="{A400BE03-020C-49FA-AC77-7AB5A836AF18}"/>
    <cellStyle name="Cálculo 6 2 4" xfId="2502" xr:uid="{59FE4FB7-E330-4023-8E7A-B116E6CB87DB}"/>
    <cellStyle name="Cálculo 6 2 5" xfId="2372" xr:uid="{F1591C52-42B7-4ED3-9B3F-05DF6A2F932E}"/>
    <cellStyle name="Cálculo 6 2 6" xfId="2525" xr:uid="{8B3BDFBE-BB47-4024-9EBA-E24333ED875F}"/>
    <cellStyle name="Cálculo 6 3" xfId="2123" xr:uid="{00000000-0005-0000-0000-0000BA020000}"/>
    <cellStyle name="Cálculo 6 3 2" xfId="3055" xr:uid="{35BC031F-BB4D-40D9-8F98-166DA38FECD9}"/>
    <cellStyle name="Cálculo 6 3 3" xfId="3235" xr:uid="{6583AC64-B6E1-4458-8F0B-FDEBEE7B79B1}"/>
    <cellStyle name="Cálculo 6 3 4" xfId="3394" xr:uid="{B0E64D58-E18C-456B-86BC-B7DC53ECED7B}"/>
    <cellStyle name="Cálculo 6 3 5" xfId="3551" xr:uid="{3B6F9CF2-D326-45A8-8BD0-2B57FAE9C024}"/>
    <cellStyle name="Cálculo 6 4" xfId="2416" xr:uid="{15B7CA2F-F53D-4759-AB60-A45371008637}"/>
    <cellStyle name="Cálculo 6 5" xfId="2503" xr:uid="{D000A6A5-454C-48E9-9C76-3BA765968B72}"/>
    <cellStyle name="Cálculo 6 6" xfId="2371" xr:uid="{7ABFBE0A-6C81-4333-A936-4E214BBB476B}"/>
    <cellStyle name="Cálculo 6 7" xfId="2526" xr:uid="{12CB1806-7F5D-4998-96E6-C8E9407F10FD}"/>
    <cellStyle name="Cálculo 7" xfId="692" xr:uid="{00000000-0005-0000-0000-0000BB020000}"/>
    <cellStyle name="Cálculo 7 2" xfId="693" xr:uid="{00000000-0005-0000-0000-0000BC020000}"/>
    <cellStyle name="Cálculo 7 2 2" xfId="2126" xr:uid="{00000000-0005-0000-0000-0000BD020000}"/>
    <cellStyle name="Cálculo 7 2 2 2" xfId="3058" xr:uid="{2866606E-CDF1-4C39-A780-F6AB64B1FDE7}"/>
    <cellStyle name="Cálculo 7 2 2 3" xfId="3238" xr:uid="{FB75A744-6E4D-4030-8B96-222F3EE64CEA}"/>
    <cellStyle name="Cálculo 7 2 2 4" xfId="3397" xr:uid="{A556C0A7-838E-4B4D-BC1D-32C984BE4053}"/>
    <cellStyle name="Cálculo 7 2 2 5" xfId="3554" xr:uid="{42F50D5C-0BE8-4035-84AB-BD76EFC37F8E}"/>
    <cellStyle name="Cálculo 7 2 3" xfId="2419" xr:uid="{734CA853-5E8D-41BA-A35D-96A6FBDA4938}"/>
    <cellStyle name="Cálculo 7 2 4" xfId="2500" xr:uid="{21451355-DC32-47C2-886C-672508490975}"/>
    <cellStyle name="Cálculo 7 2 5" xfId="2374" xr:uid="{B531D444-B6E9-45C9-A818-2AC14BCC3990}"/>
    <cellStyle name="Cálculo 7 2 6" xfId="2523" xr:uid="{1F18F09B-AEEB-4AB2-B1D0-8E22262E9548}"/>
    <cellStyle name="Cálculo 7 3" xfId="2125" xr:uid="{00000000-0005-0000-0000-0000BE020000}"/>
    <cellStyle name="Cálculo 7 3 2" xfId="3057" xr:uid="{C791A313-87F9-4B51-8D2D-F1860C78B813}"/>
    <cellStyle name="Cálculo 7 3 3" xfId="3237" xr:uid="{772F5808-5783-4A12-8FA2-3BEA5D490FCD}"/>
    <cellStyle name="Cálculo 7 3 4" xfId="3396" xr:uid="{0A495A51-5B9F-4FB8-BE20-8A98736375DB}"/>
    <cellStyle name="Cálculo 7 3 5" xfId="3553" xr:uid="{393EEEF0-6E13-46A6-85DA-68AB0646E939}"/>
    <cellStyle name="Cálculo 7 4" xfId="2418" xr:uid="{8E8AAD6F-63F1-4E6B-A35C-330F20CA0D00}"/>
    <cellStyle name="Cálculo 7 5" xfId="2501" xr:uid="{24BD7B7F-E7E9-4964-ACC1-5BF04CE2D75A}"/>
    <cellStyle name="Cálculo 7 6" xfId="2373" xr:uid="{1A488DEB-BEB7-4A39-862C-BC99CAF1DA31}"/>
    <cellStyle name="Cálculo 7 7" xfId="2524" xr:uid="{C83C5162-51C5-4308-8A1C-45DE14258F9A}"/>
    <cellStyle name="Cálculo 8" xfId="694" xr:uid="{00000000-0005-0000-0000-0000BF020000}"/>
    <cellStyle name="Cálculo 8 2" xfId="695" xr:uid="{00000000-0005-0000-0000-0000C0020000}"/>
    <cellStyle name="Cálculo 8 2 2" xfId="2127" xr:uid="{00000000-0005-0000-0000-0000C1020000}"/>
    <cellStyle name="Cálculo 8 2 2 2" xfId="3059" xr:uid="{2151DAF8-8526-4DD1-9365-EB1570BBE202}"/>
    <cellStyle name="Cálculo 8 2 2 3" xfId="3239" xr:uid="{51F3798D-C6E0-441F-9BA8-F0CFA852FC0B}"/>
    <cellStyle name="Cálculo 8 2 2 4" xfId="3398" xr:uid="{ED6E7EA2-3E90-438F-B383-D7EBBA0CB433}"/>
    <cellStyle name="Cálculo 8 2 2 5" xfId="3555" xr:uid="{FBB1DA17-9E4E-4DB7-A71D-596575DD53FA}"/>
    <cellStyle name="Cálculo 8 2 3" xfId="2420" xr:uid="{D4A0CB62-5FAF-491A-A2CE-34A6B1C10244}"/>
    <cellStyle name="Cálculo 8 2 4" xfId="2499" xr:uid="{9820F8EB-E30B-4AB5-BFB1-D3E46BC74A50}"/>
    <cellStyle name="Cálculo 8 2 5" xfId="2375" xr:uid="{88E11038-273C-4EBD-9007-92B5C5DCD2A2}"/>
    <cellStyle name="Cálculo 8 2 6" xfId="2522" xr:uid="{8F4C26B8-400B-4E52-A5E0-8C5C06E1CE29}"/>
    <cellStyle name="Cálculo 9 2" xfId="696" xr:uid="{00000000-0005-0000-0000-0000C2020000}"/>
    <cellStyle name="Cálculo 9 2 2" xfId="2128" xr:uid="{00000000-0005-0000-0000-0000C3020000}"/>
    <cellStyle name="Cálculo 9 2 2 2" xfId="3060" xr:uid="{4199813C-B33D-4517-92F0-2252AAAA488E}"/>
    <cellStyle name="Cálculo 9 2 2 3" xfId="3240" xr:uid="{7501B43B-CBDB-43E6-90B4-3E1A4885B874}"/>
    <cellStyle name="Cálculo 9 2 2 4" xfId="3399" xr:uid="{2FC48CB3-C10C-4BE0-8824-CBB958047DB7}"/>
    <cellStyle name="Cálculo 9 2 2 5" xfId="3556" xr:uid="{954B08DF-F6F5-4A54-9BDB-4641CA3DBD53}"/>
    <cellStyle name="Cálculo 9 2 3" xfId="2421" xr:uid="{E7E4ED5C-9D28-4535-B857-30891716BDE8}"/>
    <cellStyle name="Cálculo 9 2 4" xfId="2498" xr:uid="{752CCA93-0330-4801-83AF-319C85E49D41}"/>
    <cellStyle name="Cálculo 9 2 5" xfId="2376" xr:uid="{E9C469BA-2A66-4493-AB50-0FC9CD019138}"/>
    <cellStyle name="Cálculo 9 2 6" xfId="2521" xr:uid="{4E9E66F6-33E4-4112-82A6-94A264094263}"/>
    <cellStyle name="Célula de Verificação 1" xfId="697" xr:uid="{00000000-0005-0000-0000-0000C4020000}"/>
    <cellStyle name="Célula de Verificação 10 2" xfId="698" xr:uid="{00000000-0005-0000-0000-0000C5020000}"/>
    <cellStyle name="Célula de Verificação 11 2" xfId="699" xr:uid="{00000000-0005-0000-0000-0000C6020000}"/>
    <cellStyle name="Célula de Verificação 12 2" xfId="700" xr:uid="{00000000-0005-0000-0000-0000C7020000}"/>
    <cellStyle name="Célula de Verificação 13 2" xfId="701" xr:uid="{00000000-0005-0000-0000-0000C8020000}"/>
    <cellStyle name="Célula de Verificação 14 2" xfId="702" xr:uid="{00000000-0005-0000-0000-0000C9020000}"/>
    <cellStyle name="Célula de Verificação 15 2" xfId="703" xr:uid="{00000000-0005-0000-0000-0000CA020000}"/>
    <cellStyle name="Célula de Verificação 16 2" xfId="704" xr:uid="{00000000-0005-0000-0000-0000CB020000}"/>
    <cellStyle name="Célula de Verificação 17 2" xfId="705" xr:uid="{00000000-0005-0000-0000-0000CC020000}"/>
    <cellStyle name="Célula de Verificação 2" xfId="706" xr:uid="{00000000-0005-0000-0000-0000CD020000}"/>
    <cellStyle name="Célula de Verificação 2 2" xfId="707" xr:uid="{00000000-0005-0000-0000-0000CE020000}"/>
    <cellStyle name="Célula de Verificação 3" xfId="708" xr:uid="{00000000-0005-0000-0000-0000CF020000}"/>
    <cellStyle name="Célula de Verificação 3 2" xfId="709" xr:uid="{00000000-0005-0000-0000-0000D0020000}"/>
    <cellStyle name="Célula de Verificação 4" xfId="710" xr:uid="{00000000-0005-0000-0000-0000D1020000}"/>
    <cellStyle name="Célula de Verificação 4 2" xfId="711" xr:uid="{00000000-0005-0000-0000-0000D2020000}"/>
    <cellStyle name="Célula de Verificação 5" xfId="712" xr:uid="{00000000-0005-0000-0000-0000D3020000}"/>
    <cellStyle name="Célula de Verificação 5 2" xfId="713" xr:uid="{00000000-0005-0000-0000-0000D4020000}"/>
    <cellStyle name="Célula de Verificação 6" xfId="714" xr:uid="{00000000-0005-0000-0000-0000D5020000}"/>
    <cellStyle name="Célula de Verificação 6 2" xfId="715" xr:uid="{00000000-0005-0000-0000-0000D6020000}"/>
    <cellStyle name="Célula de Verificação 7" xfId="716" xr:uid="{00000000-0005-0000-0000-0000D7020000}"/>
    <cellStyle name="Célula de Verificação 7 2" xfId="717" xr:uid="{00000000-0005-0000-0000-0000D8020000}"/>
    <cellStyle name="Célula de Verificação 8" xfId="718" xr:uid="{00000000-0005-0000-0000-0000D9020000}"/>
    <cellStyle name="Célula de Verificação 8 2" xfId="719" xr:uid="{00000000-0005-0000-0000-0000DA020000}"/>
    <cellStyle name="Célula de Verificação 9 2" xfId="720" xr:uid="{00000000-0005-0000-0000-0000DB020000}"/>
    <cellStyle name="Célula Vinculada 1" xfId="721" xr:uid="{00000000-0005-0000-0000-0000DC020000}"/>
    <cellStyle name="Célula Vinculada 10 2" xfId="722" xr:uid="{00000000-0005-0000-0000-0000DD020000}"/>
    <cellStyle name="Célula Vinculada 11 2" xfId="723" xr:uid="{00000000-0005-0000-0000-0000DE020000}"/>
    <cellStyle name="Célula Vinculada 12 2" xfId="724" xr:uid="{00000000-0005-0000-0000-0000DF020000}"/>
    <cellStyle name="Célula Vinculada 13 2" xfId="725" xr:uid="{00000000-0005-0000-0000-0000E0020000}"/>
    <cellStyle name="Célula Vinculada 14 2" xfId="726" xr:uid="{00000000-0005-0000-0000-0000E1020000}"/>
    <cellStyle name="Célula Vinculada 15 2" xfId="727" xr:uid="{00000000-0005-0000-0000-0000E2020000}"/>
    <cellStyle name="Célula Vinculada 16 2" xfId="728" xr:uid="{00000000-0005-0000-0000-0000E3020000}"/>
    <cellStyle name="Célula Vinculada 17 2" xfId="729" xr:uid="{00000000-0005-0000-0000-0000E4020000}"/>
    <cellStyle name="Célula Vinculada 2" xfId="730" xr:uid="{00000000-0005-0000-0000-0000E5020000}"/>
    <cellStyle name="Célula Vinculada 2 2" xfId="731" xr:uid="{00000000-0005-0000-0000-0000E6020000}"/>
    <cellStyle name="Célula Vinculada 3" xfId="732" xr:uid="{00000000-0005-0000-0000-0000E7020000}"/>
    <cellStyle name="Célula Vinculada 3 2" xfId="733" xr:uid="{00000000-0005-0000-0000-0000E8020000}"/>
    <cellStyle name="Célula Vinculada 4" xfId="734" xr:uid="{00000000-0005-0000-0000-0000E9020000}"/>
    <cellStyle name="Célula Vinculada 4 2" xfId="735" xr:uid="{00000000-0005-0000-0000-0000EA020000}"/>
    <cellStyle name="Célula Vinculada 5" xfId="736" xr:uid="{00000000-0005-0000-0000-0000EB020000}"/>
    <cellStyle name="Célula Vinculada 5 2" xfId="737" xr:uid="{00000000-0005-0000-0000-0000EC020000}"/>
    <cellStyle name="Célula Vinculada 6" xfId="738" xr:uid="{00000000-0005-0000-0000-0000ED020000}"/>
    <cellStyle name="Célula Vinculada 6 2" xfId="739" xr:uid="{00000000-0005-0000-0000-0000EE020000}"/>
    <cellStyle name="Célula Vinculada 7" xfId="740" xr:uid="{00000000-0005-0000-0000-0000EF020000}"/>
    <cellStyle name="Célula Vinculada 7 2" xfId="741" xr:uid="{00000000-0005-0000-0000-0000F0020000}"/>
    <cellStyle name="Célula Vinculada 8" xfId="742" xr:uid="{00000000-0005-0000-0000-0000F1020000}"/>
    <cellStyle name="Célula Vinculada 8 2" xfId="743" xr:uid="{00000000-0005-0000-0000-0000F2020000}"/>
    <cellStyle name="Célula Vinculada 9 2" xfId="744" xr:uid="{00000000-0005-0000-0000-0000F3020000}"/>
    <cellStyle name="Comma 2" xfId="745" xr:uid="{00000000-0005-0000-0000-0000F4020000}"/>
    <cellStyle name="Comma 2 2" xfId="2426" xr:uid="{CA2EE910-2E7B-4F5B-9285-9C78653F44B1}"/>
    <cellStyle name="Data" xfId="746" xr:uid="{00000000-0005-0000-0000-0000F5020000}"/>
    <cellStyle name="Default" xfId="747" xr:uid="{00000000-0005-0000-0000-0000F6020000}"/>
    <cellStyle name="Duasdec" xfId="748" xr:uid="{00000000-0005-0000-0000-0000F7020000}"/>
    <cellStyle name="Ênfase1 1" xfId="749" xr:uid="{00000000-0005-0000-0000-0000F8020000}"/>
    <cellStyle name="Ênfase1 10 2" xfId="750" xr:uid="{00000000-0005-0000-0000-0000F9020000}"/>
    <cellStyle name="Ênfase1 11 2" xfId="751" xr:uid="{00000000-0005-0000-0000-0000FA020000}"/>
    <cellStyle name="Ênfase1 12 2" xfId="752" xr:uid="{00000000-0005-0000-0000-0000FB020000}"/>
    <cellStyle name="Ênfase1 13 2" xfId="753" xr:uid="{00000000-0005-0000-0000-0000FC020000}"/>
    <cellStyle name="Ênfase1 14 2" xfId="754" xr:uid="{00000000-0005-0000-0000-0000FD020000}"/>
    <cellStyle name="Ênfase1 15 2" xfId="755" xr:uid="{00000000-0005-0000-0000-0000FE020000}"/>
    <cellStyle name="Ênfase1 16 2" xfId="756" xr:uid="{00000000-0005-0000-0000-0000FF020000}"/>
    <cellStyle name="Ênfase1 17 2" xfId="757" xr:uid="{00000000-0005-0000-0000-000000030000}"/>
    <cellStyle name="Ênfase1 2" xfId="758" xr:uid="{00000000-0005-0000-0000-000001030000}"/>
    <cellStyle name="Ênfase1 2 2" xfId="759" xr:uid="{00000000-0005-0000-0000-000002030000}"/>
    <cellStyle name="Ênfase1 3" xfId="760" xr:uid="{00000000-0005-0000-0000-000003030000}"/>
    <cellStyle name="Ênfase1 3 2" xfId="761" xr:uid="{00000000-0005-0000-0000-000004030000}"/>
    <cellStyle name="Ênfase1 4" xfId="762" xr:uid="{00000000-0005-0000-0000-000005030000}"/>
    <cellStyle name="Ênfase1 4 2" xfId="763" xr:uid="{00000000-0005-0000-0000-000006030000}"/>
    <cellStyle name="Ênfase1 5" xfId="764" xr:uid="{00000000-0005-0000-0000-000007030000}"/>
    <cellStyle name="Ênfase1 5 2" xfId="765" xr:uid="{00000000-0005-0000-0000-000008030000}"/>
    <cellStyle name="Ênfase1 6" xfId="766" xr:uid="{00000000-0005-0000-0000-000009030000}"/>
    <cellStyle name="Ênfase1 6 2" xfId="767" xr:uid="{00000000-0005-0000-0000-00000A030000}"/>
    <cellStyle name="Ênfase1 7" xfId="768" xr:uid="{00000000-0005-0000-0000-00000B030000}"/>
    <cellStyle name="Ênfase1 7 2" xfId="769" xr:uid="{00000000-0005-0000-0000-00000C030000}"/>
    <cellStyle name="Ênfase1 8" xfId="770" xr:uid="{00000000-0005-0000-0000-00000D030000}"/>
    <cellStyle name="Ênfase1 8 2" xfId="771" xr:uid="{00000000-0005-0000-0000-00000E030000}"/>
    <cellStyle name="Ênfase1 9 2" xfId="772" xr:uid="{00000000-0005-0000-0000-00000F030000}"/>
    <cellStyle name="Ênfase2 1" xfId="773" xr:uid="{00000000-0005-0000-0000-000010030000}"/>
    <cellStyle name="Ênfase2 10 2" xfId="774" xr:uid="{00000000-0005-0000-0000-000011030000}"/>
    <cellStyle name="Ênfase2 11 2" xfId="775" xr:uid="{00000000-0005-0000-0000-000012030000}"/>
    <cellStyle name="Ênfase2 12 2" xfId="776" xr:uid="{00000000-0005-0000-0000-000013030000}"/>
    <cellStyle name="Ênfase2 13 2" xfId="777" xr:uid="{00000000-0005-0000-0000-000014030000}"/>
    <cellStyle name="Ênfase2 14 2" xfId="778" xr:uid="{00000000-0005-0000-0000-000015030000}"/>
    <cellStyle name="Ênfase2 15 2" xfId="779" xr:uid="{00000000-0005-0000-0000-000016030000}"/>
    <cellStyle name="Ênfase2 16 2" xfId="780" xr:uid="{00000000-0005-0000-0000-000017030000}"/>
    <cellStyle name="Ênfase2 17 2" xfId="781" xr:uid="{00000000-0005-0000-0000-000018030000}"/>
    <cellStyle name="Ênfase2 2" xfId="782" xr:uid="{00000000-0005-0000-0000-000019030000}"/>
    <cellStyle name="Ênfase2 2 2" xfId="783" xr:uid="{00000000-0005-0000-0000-00001A030000}"/>
    <cellStyle name="Ênfase2 3" xfId="784" xr:uid="{00000000-0005-0000-0000-00001B030000}"/>
    <cellStyle name="Ênfase2 3 2" xfId="785" xr:uid="{00000000-0005-0000-0000-00001C030000}"/>
    <cellStyle name="Ênfase2 4" xfId="786" xr:uid="{00000000-0005-0000-0000-00001D030000}"/>
    <cellStyle name="Ênfase2 4 2" xfId="787" xr:uid="{00000000-0005-0000-0000-00001E030000}"/>
    <cellStyle name="Ênfase2 5" xfId="788" xr:uid="{00000000-0005-0000-0000-00001F030000}"/>
    <cellStyle name="Ênfase2 5 2" xfId="789" xr:uid="{00000000-0005-0000-0000-000020030000}"/>
    <cellStyle name="Ênfase2 6" xfId="790" xr:uid="{00000000-0005-0000-0000-000021030000}"/>
    <cellStyle name="Ênfase2 6 2" xfId="791" xr:uid="{00000000-0005-0000-0000-000022030000}"/>
    <cellStyle name="Ênfase2 7" xfId="792" xr:uid="{00000000-0005-0000-0000-000023030000}"/>
    <cellStyle name="Ênfase2 7 2" xfId="793" xr:uid="{00000000-0005-0000-0000-000024030000}"/>
    <cellStyle name="Ênfase2 8" xfId="794" xr:uid="{00000000-0005-0000-0000-000025030000}"/>
    <cellStyle name="Ênfase2 8 2" xfId="795" xr:uid="{00000000-0005-0000-0000-000026030000}"/>
    <cellStyle name="Ênfase2 9 2" xfId="796" xr:uid="{00000000-0005-0000-0000-000027030000}"/>
    <cellStyle name="Ênfase3 1" xfId="797" xr:uid="{00000000-0005-0000-0000-000028030000}"/>
    <cellStyle name="Ênfase3 10 2" xfId="798" xr:uid="{00000000-0005-0000-0000-000029030000}"/>
    <cellStyle name="Ênfase3 11 2" xfId="799" xr:uid="{00000000-0005-0000-0000-00002A030000}"/>
    <cellStyle name="Ênfase3 12 2" xfId="800" xr:uid="{00000000-0005-0000-0000-00002B030000}"/>
    <cellStyle name="Ênfase3 13 2" xfId="801" xr:uid="{00000000-0005-0000-0000-00002C030000}"/>
    <cellStyle name="Ênfase3 14 2" xfId="802" xr:uid="{00000000-0005-0000-0000-00002D030000}"/>
    <cellStyle name="Ênfase3 15 2" xfId="803" xr:uid="{00000000-0005-0000-0000-00002E030000}"/>
    <cellStyle name="Ênfase3 16 2" xfId="804" xr:uid="{00000000-0005-0000-0000-00002F030000}"/>
    <cellStyle name="Ênfase3 17 2" xfId="805" xr:uid="{00000000-0005-0000-0000-000030030000}"/>
    <cellStyle name="Ênfase3 2" xfId="806" xr:uid="{00000000-0005-0000-0000-000031030000}"/>
    <cellStyle name="Ênfase3 2 2" xfId="807" xr:uid="{00000000-0005-0000-0000-000032030000}"/>
    <cellStyle name="Ênfase3 3" xfId="808" xr:uid="{00000000-0005-0000-0000-000033030000}"/>
    <cellStyle name="Ênfase3 3 2" xfId="809" xr:uid="{00000000-0005-0000-0000-000034030000}"/>
    <cellStyle name="Ênfase3 4" xfId="810" xr:uid="{00000000-0005-0000-0000-000035030000}"/>
    <cellStyle name="Ênfase3 4 2" xfId="811" xr:uid="{00000000-0005-0000-0000-000036030000}"/>
    <cellStyle name="Ênfase3 5" xfId="812" xr:uid="{00000000-0005-0000-0000-000037030000}"/>
    <cellStyle name="Ênfase3 5 2" xfId="813" xr:uid="{00000000-0005-0000-0000-000038030000}"/>
    <cellStyle name="Ênfase3 6" xfId="814" xr:uid="{00000000-0005-0000-0000-000039030000}"/>
    <cellStyle name="Ênfase3 6 2" xfId="815" xr:uid="{00000000-0005-0000-0000-00003A030000}"/>
    <cellStyle name="Ênfase3 7" xfId="816" xr:uid="{00000000-0005-0000-0000-00003B030000}"/>
    <cellStyle name="Ênfase3 7 2" xfId="817" xr:uid="{00000000-0005-0000-0000-00003C030000}"/>
    <cellStyle name="Ênfase3 8" xfId="818" xr:uid="{00000000-0005-0000-0000-00003D030000}"/>
    <cellStyle name="Ênfase3 8 2" xfId="819" xr:uid="{00000000-0005-0000-0000-00003E030000}"/>
    <cellStyle name="Ênfase3 9 2" xfId="820" xr:uid="{00000000-0005-0000-0000-00003F030000}"/>
    <cellStyle name="Ênfase4 1" xfId="821" xr:uid="{00000000-0005-0000-0000-000040030000}"/>
    <cellStyle name="Ênfase4 10 2" xfId="822" xr:uid="{00000000-0005-0000-0000-000041030000}"/>
    <cellStyle name="Ênfase4 11 2" xfId="823" xr:uid="{00000000-0005-0000-0000-000042030000}"/>
    <cellStyle name="Ênfase4 12 2" xfId="824" xr:uid="{00000000-0005-0000-0000-000043030000}"/>
    <cellStyle name="Ênfase4 13 2" xfId="825" xr:uid="{00000000-0005-0000-0000-000044030000}"/>
    <cellStyle name="Ênfase4 14 2" xfId="826" xr:uid="{00000000-0005-0000-0000-000045030000}"/>
    <cellStyle name="Ênfase4 15 2" xfId="827" xr:uid="{00000000-0005-0000-0000-000046030000}"/>
    <cellStyle name="Ênfase4 16 2" xfId="828" xr:uid="{00000000-0005-0000-0000-000047030000}"/>
    <cellStyle name="Ênfase4 17 2" xfId="829" xr:uid="{00000000-0005-0000-0000-000048030000}"/>
    <cellStyle name="Ênfase4 2" xfId="830" xr:uid="{00000000-0005-0000-0000-000049030000}"/>
    <cellStyle name="Ênfase4 2 2" xfId="831" xr:uid="{00000000-0005-0000-0000-00004A030000}"/>
    <cellStyle name="Ênfase4 3" xfId="832" xr:uid="{00000000-0005-0000-0000-00004B030000}"/>
    <cellStyle name="Ênfase4 3 2" xfId="833" xr:uid="{00000000-0005-0000-0000-00004C030000}"/>
    <cellStyle name="Ênfase4 4" xfId="834" xr:uid="{00000000-0005-0000-0000-00004D030000}"/>
    <cellStyle name="Ênfase4 4 2" xfId="835" xr:uid="{00000000-0005-0000-0000-00004E030000}"/>
    <cellStyle name="Ênfase4 5" xfId="836" xr:uid="{00000000-0005-0000-0000-00004F030000}"/>
    <cellStyle name="Ênfase4 5 2" xfId="837" xr:uid="{00000000-0005-0000-0000-000050030000}"/>
    <cellStyle name="Ênfase4 6" xfId="838" xr:uid="{00000000-0005-0000-0000-000051030000}"/>
    <cellStyle name="Ênfase4 6 2" xfId="839" xr:uid="{00000000-0005-0000-0000-000052030000}"/>
    <cellStyle name="Ênfase4 7" xfId="840" xr:uid="{00000000-0005-0000-0000-000053030000}"/>
    <cellStyle name="Ênfase4 7 2" xfId="841" xr:uid="{00000000-0005-0000-0000-000054030000}"/>
    <cellStyle name="Ênfase4 8" xfId="842" xr:uid="{00000000-0005-0000-0000-000055030000}"/>
    <cellStyle name="Ênfase4 8 2" xfId="843" xr:uid="{00000000-0005-0000-0000-000056030000}"/>
    <cellStyle name="Ênfase4 9 2" xfId="844" xr:uid="{00000000-0005-0000-0000-000057030000}"/>
    <cellStyle name="Ênfase5 1" xfId="845" xr:uid="{00000000-0005-0000-0000-000058030000}"/>
    <cellStyle name="Ênfase5 10 2" xfId="846" xr:uid="{00000000-0005-0000-0000-000059030000}"/>
    <cellStyle name="Ênfase5 11 2" xfId="847" xr:uid="{00000000-0005-0000-0000-00005A030000}"/>
    <cellStyle name="Ênfase5 12 2" xfId="848" xr:uid="{00000000-0005-0000-0000-00005B030000}"/>
    <cellStyle name="Ênfase5 13 2" xfId="849" xr:uid="{00000000-0005-0000-0000-00005C030000}"/>
    <cellStyle name="Ênfase5 14 2" xfId="850" xr:uid="{00000000-0005-0000-0000-00005D030000}"/>
    <cellStyle name="Ênfase5 15 2" xfId="851" xr:uid="{00000000-0005-0000-0000-00005E030000}"/>
    <cellStyle name="Ênfase5 16 2" xfId="852" xr:uid="{00000000-0005-0000-0000-00005F030000}"/>
    <cellStyle name="Ênfase5 17 2" xfId="853" xr:uid="{00000000-0005-0000-0000-000060030000}"/>
    <cellStyle name="Ênfase5 2" xfId="854" xr:uid="{00000000-0005-0000-0000-000061030000}"/>
    <cellStyle name="Ênfase5 2 2" xfId="855" xr:uid="{00000000-0005-0000-0000-000062030000}"/>
    <cellStyle name="Ênfase5 3" xfId="856" xr:uid="{00000000-0005-0000-0000-000063030000}"/>
    <cellStyle name="Ênfase5 3 2" xfId="857" xr:uid="{00000000-0005-0000-0000-000064030000}"/>
    <cellStyle name="Ênfase5 4" xfId="858" xr:uid="{00000000-0005-0000-0000-000065030000}"/>
    <cellStyle name="Ênfase5 4 2" xfId="859" xr:uid="{00000000-0005-0000-0000-000066030000}"/>
    <cellStyle name="Ênfase5 5" xfId="860" xr:uid="{00000000-0005-0000-0000-000067030000}"/>
    <cellStyle name="Ênfase5 5 2" xfId="861" xr:uid="{00000000-0005-0000-0000-000068030000}"/>
    <cellStyle name="Ênfase5 6" xfId="862" xr:uid="{00000000-0005-0000-0000-000069030000}"/>
    <cellStyle name="Ênfase5 6 2" xfId="863" xr:uid="{00000000-0005-0000-0000-00006A030000}"/>
    <cellStyle name="Ênfase5 7" xfId="864" xr:uid="{00000000-0005-0000-0000-00006B030000}"/>
    <cellStyle name="Ênfase5 7 2" xfId="865" xr:uid="{00000000-0005-0000-0000-00006C030000}"/>
    <cellStyle name="Ênfase5 8" xfId="866" xr:uid="{00000000-0005-0000-0000-00006D030000}"/>
    <cellStyle name="Ênfase5 8 2" xfId="867" xr:uid="{00000000-0005-0000-0000-00006E030000}"/>
    <cellStyle name="Ênfase5 9 2" xfId="868" xr:uid="{00000000-0005-0000-0000-00006F030000}"/>
    <cellStyle name="Ênfase6 1" xfId="869" xr:uid="{00000000-0005-0000-0000-000070030000}"/>
    <cellStyle name="Ênfase6 10 2" xfId="870" xr:uid="{00000000-0005-0000-0000-000071030000}"/>
    <cellStyle name="Ênfase6 11 2" xfId="871" xr:uid="{00000000-0005-0000-0000-000072030000}"/>
    <cellStyle name="Ênfase6 12 2" xfId="872" xr:uid="{00000000-0005-0000-0000-000073030000}"/>
    <cellStyle name="Ênfase6 13 2" xfId="873" xr:uid="{00000000-0005-0000-0000-000074030000}"/>
    <cellStyle name="Ênfase6 14 2" xfId="874" xr:uid="{00000000-0005-0000-0000-000075030000}"/>
    <cellStyle name="Ênfase6 15 2" xfId="875" xr:uid="{00000000-0005-0000-0000-000076030000}"/>
    <cellStyle name="Ênfase6 16 2" xfId="876" xr:uid="{00000000-0005-0000-0000-000077030000}"/>
    <cellStyle name="Ênfase6 17 2" xfId="877" xr:uid="{00000000-0005-0000-0000-000078030000}"/>
    <cellStyle name="Ênfase6 2" xfId="878" xr:uid="{00000000-0005-0000-0000-000079030000}"/>
    <cellStyle name="Ênfase6 2 2" xfId="879" xr:uid="{00000000-0005-0000-0000-00007A030000}"/>
    <cellStyle name="Ênfase6 3" xfId="880" xr:uid="{00000000-0005-0000-0000-00007B030000}"/>
    <cellStyle name="Ênfase6 3 2" xfId="881" xr:uid="{00000000-0005-0000-0000-00007C030000}"/>
    <cellStyle name="Ênfase6 4" xfId="882" xr:uid="{00000000-0005-0000-0000-00007D030000}"/>
    <cellStyle name="Ênfase6 4 2" xfId="883" xr:uid="{00000000-0005-0000-0000-00007E030000}"/>
    <cellStyle name="Ênfase6 5" xfId="884" xr:uid="{00000000-0005-0000-0000-00007F030000}"/>
    <cellStyle name="Ênfase6 5 2" xfId="885" xr:uid="{00000000-0005-0000-0000-000080030000}"/>
    <cellStyle name="Ênfase6 6" xfId="886" xr:uid="{00000000-0005-0000-0000-000081030000}"/>
    <cellStyle name="Ênfase6 6 2" xfId="887" xr:uid="{00000000-0005-0000-0000-000082030000}"/>
    <cellStyle name="Ênfase6 7" xfId="888" xr:uid="{00000000-0005-0000-0000-000083030000}"/>
    <cellStyle name="Ênfase6 7 2" xfId="889" xr:uid="{00000000-0005-0000-0000-000084030000}"/>
    <cellStyle name="Ênfase6 8" xfId="890" xr:uid="{00000000-0005-0000-0000-000085030000}"/>
    <cellStyle name="Ênfase6 8 2" xfId="891" xr:uid="{00000000-0005-0000-0000-000086030000}"/>
    <cellStyle name="Ênfase6 9 2" xfId="892" xr:uid="{00000000-0005-0000-0000-000087030000}"/>
    <cellStyle name="Entrada 1" xfId="893" xr:uid="{00000000-0005-0000-0000-000088030000}"/>
    <cellStyle name="Entrada 1 2" xfId="2129" xr:uid="{00000000-0005-0000-0000-000089030000}"/>
    <cellStyle name="Entrada 1 2 2" xfId="3061" xr:uid="{230E46AB-3B9D-4BC6-947B-03EC5F0C1A12}"/>
    <cellStyle name="Entrada 1 2 3" xfId="3241" xr:uid="{A2BE27BD-633D-41C2-9A16-6E579784705A}"/>
    <cellStyle name="Entrada 1 2 4" xfId="3400" xr:uid="{2890DC5A-03C4-4DBA-91E6-2FE813061367}"/>
    <cellStyle name="Entrada 1 2 5" xfId="3557" xr:uid="{5FF5A94D-03EA-4C0E-A7AE-72D082C709B9}"/>
    <cellStyle name="Entrada 1 3" xfId="2467" xr:uid="{E9F8DBA5-49A2-46FA-BD1E-986DE9955114}"/>
    <cellStyle name="Entrada 1 4" xfId="2445" xr:uid="{48E3C319-12D8-404F-8DCF-2A9484029FAF}"/>
    <cellStyle name="Entrada 1 5" xfId="2377" xr:uid="{79CE33E9-DBE2-4427-85F2-5A72339CF866}"/>
    <cellStyle name="Entrada 1 6" xfId="2466" xr:uid="{327F2BF1-DA2A-422C-B51B-0E81C196959E}"/>
    <cellStyle name="Entrada 10 2" xfId="894" xr:uid="{00000000-0005-0000-0000-00008A030000}"/>
    <cellStyle name="Entrada 10 2 2" xfId="2130" xr:uid="{00000000-0005-0000-0000-00008B030000}"/>
    <cellStyle name="Entrada 10 2 2 2" xfId="3062" xr:uid="{E42ADB81-A351-491A-BB0E-5E022EA7E3CD}"/>
    <cellStyle name="Entrada 10 2 2 3" xfId="3242" xr:uid="{402D7583-BDFC-4A83-833F-A3B10AD1BEE8}"/>
    <cellStyle name="Entrada 10 2 2 4" xfId="3401" xr:uid="{276B56C6-D613-4D06-AE44-30E5D1EBCDA8}"/>
    <cellStyle name="Entrada 10 2 2 5" xfId="3558" xr:uid="{D3B2413E-2BE4-4CF1-927E-8978090D4ECB}"/>
    <cellStyle name="Entrada 10 2 3" xfId="2468" xr:uid="{FEB42EB0-AD91-45B0-A866-3B65F27DEB9A}"/>
    <cellStyle name="Entrada 10 2 4" xfId="2444" xr:uid="{6C9F80B4-9FE8-48E4-BC32-0BF36DE48729}"/>
    <cellStyle name="Entrada 10 2 5" xfId="2378" xr:uid="{B033FD0A-A819-4B86-90B0-AFA33B49E8F1}"/>
    <cellStyle name="Entrada 10 2 6" xfId="2465" xr:uid="{D4969B5F-3140-4F5D-990B-47197BE0072A}"/>
    <cellStyle name="Entrada 11 2" xfId="895" xr:uid="{00000000-0005-0000-0000-00008C030000}"/>
    <cellStyle name="Entrada 11 2 2" xfId="2131" xr:uid="{00000000-0005-0000-0000-00008D030000}"/>
    <cellStyle name="Entrada 11 2 2 2" xfId="3063" xr:uid="{A006656F-8129-4E77-9C7A-79DE07A0037A}"/>
    <cellStyle name="Entrada 11 2 2 3" xfId="3243" xr:uid="{8E125059-B78F-4990-9AE1-0AE0ABC360F9}"/>
    <cellStyle name="Entrada 11 2 2 4" xfId="3402" xr:uid="{42CF233A-7898-4725-8A12-F7BF5674A30D}"/>
    <cellStyle name="Entrada 11 2 2 5" xfId="3559" xr:uid="{CEB25E74-827F-4F25-A0F0-664E6ADD8357}"/>
    <cellStyle name="Entrada 11 2 3" xfId="2469" xr:uid="{228202F0-9946-4BA8-A17F-FA3469785780}"/>
    <cellStyle name="Entrada 11 2 4" xfId="2443" xr:uid="{397ED255-D22A-4917-9B69-E2FCEA378D2F}"/>
    <cellStyle name="Entrada 11 2 5" xfId="2379" xr:uid="{E4D768B3-A594-482B-8AF1-48E6348FB8BE}"/>
    <cellStyle name="Entrada 11 2 6" xfId="2464" xr:uid="{7D4A5CC5-4DD2-4C8C-9753-39F593990400}"/>
    <cellStyle name="Entrada 12 2" xfId="896" xr:uid="{00000000-0005-0000-0000-00008E030000}"/>
    <cellStyle name="Entrada 12 2 2" xfId="2132" xr:uid="{00000000-0005-0000-0000-00008F030000}"/>
    <cellStyle name="Entrada 12 2 2 2" xfId="3064" xr:uid="{B2C647C2-9CD3-4101-A9A0-CFDA7B60BACD}"/>
    <cellStyle name="Entrada 12 2 2 3" xfId="3244" xr:uid="{FCE04438-BF31-4F81-9B97-589231CA9483}"/>
    <cellStyle name="Entrada 12 2 2 4" xfId="3403" xr:uid="{B3851D67-51BD-4910-8665-43419F1363BE}"/>
    <cellStyle name="Entrada 12 2 2 5" xfId="3560" xr:uid="{42CD58EB-8DA8-433B-917F-07B538F28917}"/>
    <cellStyle name="Entrada 12 2 3" xfId="2470" xr:uid="{7E0A55E9-9EF1-4D99-A89D-CF7E6D267DC3}"/>
    <cellStyle name="Entrada 12 2 4" xfId="2442" xr:uid="{65B582A8-908E-4009-B31C-DC1866BC8228}"/>
    <cellStyle name="Entrada 12 2 5" xfId="2380" xr:uid="{AECF243F-00D1-4036-97AE-46CA75705193}"/>
    <cellStyle name="Entrada 12 2 6" xfId="2463" xr:uid="{56AF53D4-84BE-4C00-9525-A9AEA9C66FE5}"/>
    <cellStyle name="Entrada 13 2" xfId="897" xr:uid="{00000000-0005-0000-0000-000090030000}"/>
    <cellStyle name="Entrada 13 2 2" xfId="2133" xr:uid="{00000000-0005-0000-0000-000091030000}"/>
    <cellStyle name="Entrada 13 2 2 2" xfId="3065" xr:uid="{CA0F9B5A-6E8E-423B-B5CD-8EABCA78EB5B}"/>
    <cellStyle name="Entrada 13 2 2 3" xfId="3245" xr:uid="{778D1263-7D31-4531-ABCE-67B321950FCE}"/>
    <cellStyle name="Entrada 13 2 2 4" xfId="3404" xr:uid="{3880DF01-3A0E-4038-B4A9-0F75A7B321C9}"/>
    <cellStyle name="Entrada 13 2 2 5" xfId="3561" xr:uid="{5BBC54AF-B5F4-4F0F-8BFC-90B065E6AD47}"/>
    <cellStyle name="Entrada 13 2 3" xfId="2471" xr:uid="{20D43B3C-9CA1-4114-96E3-45E9EFF1BC59}"/>
    <cellStyle name="Entrada 13 2 4" xfId="2441" xr:uid="{594A5C03-28C5-4B00-8A62-C20FE811FCFD}"/>
    <cellStyle name="Entrada 13 2 5" xfId="2381" xr:uid="{F684EF34-7FF4-497A-8F2D-6779675263F4}"/>
    <cellStyle name="Entrada 13 2 6" xfId="2462" xr:uid="{8C495DF8-4004-458A-BCEE-E0A4BD90F4EB}"/>
    <cellStyle name="Entrada 14 2" xfId="898" xr:uid="{00000000-0005-0000-0000-000092030000}"/>
    <cellStyle name="Entrada 14 2 2" xfId="2134" xr:uid="{00000000-0005-0000-0000-000093030000}"/>
    <cellStyle name="Entrada 14 2 2 2" xfId="3066" xr:uid="{B4F75570-6927-4206-8742-18D33FF6D874}"/>
    <cellStyle name="Entrada 14 2 2 3" xfId="3246" xr:uid="{83099107-A181-4C82-8E04-DEBA56E2F0D6}"/>
    <cellStyle name="Entrada 14 2 2 4" xfId="3405" xr:uid="{CC0C4616-56C2-4081-96FB-8E2D25F53667}"/>
    <cellStyle name="Entrada 14 2 2 5" xfId="3562" xr:uid="{617E98A6-DB92-4C13-999F-F75CE802499C}"/>
    <cellStyle name="Entrada 14 2 3" xfId="2472" xr:uid="{6C7142FF-E1AD-4FDB-BA80-291BC45165F8}"/>
    <cellStyle name="Entrada 14 2 4" xfId="2440" xr:uid="{ACC5D00F-609B-435D-98A1-C7BDFD2B5CCB}"/>
    <cellStyle name="Entrada 14 2 5" xfId="2382" xr:uid="{00C6EDB0-B48A-43B6-8E9E-C116A1182074}"/>
    <cellStyle name="Entrada 14 2 6" xfId="3216" xr:uid="{A67EEBB4-C7DB-4BB3-80EC-8F4E8B3964C1}"/>
    <cellStyle name="Entrada 15 2" xfId="899" xr:uid="{00000000-0005-0000-0000-000094030000}"/>
    <cellStyle name="Entrada 15 2 2" xfId="2135" xr:uid="{00000000-0005-0000-0000-000095030000}"/>
    <cellStyle name="Entrada 15 2 2 2" xfId="3067" xr:uid="{595E5E1A-EF2C-4053-8B9F-230C502235B8}"/>
    <cellStyle name="Entrada 15 2 2 3" xfId="3247" xr:uid="{489D9FD0-6FE7-49BA-BBC5-0D44D89BEE3A}"/>
    <cellStyle name="Entrada 15 2 2 4" xfId="3406" xr:uid="{1431DFB4-0320-46C8-93FE-7AA93C7393F2}"/>
    <cellStyle name="Entrada 15 2 2 5" xfId="3563" xr:uid="{F37F741A-6CDD-4AF8-8FCF-4E1F0D6BD618}"/>
    <cellStyle name="Entrada 15 2 3" xfId="2473" xr:uid="{547B9795-34CB-4062-8A3A-7E01E9F8FF28}"/>
    <cellStyle name="Entrada 15 2 4" xfId="2439" xr:uid="{CFEE2473-38D3-4CC8-8019-1CC512244BFE}"/>
    <cellStyle name="Entrada 15 2 5" xfId="2383" xr:uid="{7ED4A53E-25A0-4757-9BBF-B31BC367BECC}"/>
    <cellStyle name="Entrada 15 2 6" xfId="2461" xr:uid="{821E9BDA-5A54-45D1-98B4-CA1CCAF109D4}"/>
    <cellStyle name="Entrada 16 2" xfId="900" xr:uid="{00000000-0005-0000-0000-000096030000}"/>
    <cellStyle name="Entrada 16 2 2" xfId="2136" xr:uid="{00000000-0005-0000-0000-000097030000}"/>
    <cellStyle name="Entrada 16 2 2 2" xfId="3068" xr:uid="{17014DF4-3D2A-4AC6-97FF-1F19194088EA}"/>
    <cellStyle name="Entrada 16 2 2 3" xfId="3248" xr:uid="{C3DEAEDD-09B1-4C32-8A0C-6BB2EE62762C}"/>
    <cellStyle name="Entrada 16 2 2 4" xfId="3407" xr:uid="{2343BF9F-411B-47B0-8814-6363C6D38A4F}"/>
    <cellStyle name="Entrada 16 2 2 5" xfId="3564" xr:uid="{7ABEB69F-F7D5-4101-B1AF-89438D9345C7}"/>
    <cellStyle name="Entrada 16 2 3" xfId="2474" xr:uid="{5011B37F-C1E4-4055-BBE7-AE05F3694429}"/>
    <cellStyle name="Entrada 16 2 4" xfId="2438" xr:uid="{4DDCC906-8616-4FB5-BD8A-1E24FE67B324}"/>
    <cellStyle name="Entrada 16 2 5" xfId="2384" xr:uid="{2322DB45-F1AF-4A49-8A46-2C5403DA9893}"/>
    <cellStyle name="Entrada 16 2 6" xfId="2460" xr:uid="{80D3C264-D7BE-4AE0-B5BD-A8C4948C3711}"/>
    <cellStyle name="Entrada 17 2" xfId="901" xr:uid="{00000000-0005-0000-0000-000098030000}"/>
    <cellStyle name="Entrada 17 2 2" xfId="2137" xr:uid="{00000000-0005-0000-0000-000099030000}"/>
    <cellStyle name="Entrada 17 2 2 2" xfId="3069" xr:uid="{3344B51E-6E64-42F9-81CC-AE102D119165}"/>
    <cellStyle name="Entrada 17 2 2 3" xfId="3249" xr:uid="{36B24B15-FF43-45D7-9985-5A7E160F06F0}"/>
    <cellStyle name="Entrada 17 2 2 4" xfId="3408" xr:uid="{65A92BF1-AC6C-4A91-9F8B-C6FCBFCC5A6F}"/>
    <cellStyle name="Entrada 17 2 2 5" xfId="3565" xr:uid="{15F3D255-06BC-4459-9259-376AA1360FE2}"/>
    <cellStyle name="Entrada 17 2 3" xfId="2475" xr:uid="{02535C1F-A2CC-42AD-957E-D70D1B1673C8}"/>
    <cellStyle name="Entrada 17 2 4" xfId="2437" xr:uid="{7C8A558F-11A2-4CCC-BA4B-F72D391295DC}"/>
    <cellStyle name="Entrada 17 2 5" xfId="2385" xr:uid="{2FF92ED9-D8DF-42AE-9D42-B7B621F1B4F0}"/>
    <cellStyle name="Entrada 17 2 6" xfId="2459" xr:uid="{7A80F991-A536-4F90-B873-0AE468E01908}"/>
    <cellStyle name="Entrada 2" xfId="902" xr:uid="{00000000-0005-0000-0000-00009A030000}"/>
    <cellStyle name="Entrada 2 2" xfId="903" xr:uid="{00000000-0005-0000-0000-00009B030000}"/>
    <cellStyle name="Entrada 2 2 2" xfId="2139" xr:uid="{00000000-0005-0000-0000-00009C030000}"/>
    <cellStyle name="Entrada 2 2 2 2" xfId="3071" xr:uid="{6D1D0EB4-F0CF-46EF-A6E7-A60F025A395D}"/>
    <cellStyle name="Entrada 2 2 2 3" xfId="3251" xr:uid="{5C90FA71-8396-4703-909B-A3D2E67FCFC6}"/>
    <cellStyle name="Entrada 2 2 2 4" xfId="3410" xr:uid="{94B4ABF5-5EA5-4E86-A9EB-F73E866D60C0}"/>
    <cellStyle name="Entrada 2 2 2 5" xfId="3567" xr:uid="{BACDA9B4-F39F-42E0-A75A-E6C4F7D55C30}"/>
    <cellStyle name="Entrada 2 2 3" xfId="2477" xr:uid="{CF61B2B6-17BC-456C-AC6F-37C28F3034C9}"/>
    <cellStyle name="Entrada 2 2 4" xfId="2435" xr:uid="{7C543577-E2C8-4EEC-9208-A45A7F641A44}"/>
    <cellStyle name="Entrada 2 2 5" xfId="3032" xr:uid="{956673D2-BB08-4D3D-AA41-6F2D2FFA0CDA}"/>
    <cellStyle name="Entrada 2 2 6" xfId="2457" xr:uid="{3C6D3B67-66A3-4C9C-916C-AEC65F87EC9F}"/>
    <cellStyle name="Entrada 2 3" xfId="2138" xr:uid="{00000000-0005-0000-0000-00009D030000}"/>
    <cellStyle name="Entrada 2 3 2" xfId="3070" xr:uid="{E812C1EA-1F3C-47EC-AEBA-D60C8EFC66E1}"/>
    <cellStyle name="Entrada 2 3 3" xfId="3250" xr:uid="{B4835874-901C-4F45-A6DF-6E334B82B94D}"/>
    <cellStyle name="Entrada 2 3 4" xfId="3409" xr:uid="{A40879E4-C815-4B46-BA26-BC1EE56C3AA1}"/>
    <cellStyle name="Entrada 2 3 5" xfId="3566" xr:uid="{A9EDBB35-0970-41A4-B322-CAC5F6B4959C}"/>
    <cellStyle name="Entrada 2 4" xfId="2476" xr:uid="{FCD4B4B0-D032-4571-A138-584A6C1B5957}"/>
    <cellStyle name="Entrada 2 5" xfId="2436" xr:uid="{222341FD-EE2E-4B2E-9BE7-0E9B492D299A}"/>
    <cellStyle name="Entrada 2 6" xfId="2386" xr:uid="{C139CB33-C98D-4FA3-8CC5-FF7C6FE540C9}"/>
    <cellStyle name="Entrada 2 7" xfId="2458" xr:uid="{ABB127FD-1B96-476D-8FC1-0F8E77123A10}"/>
    <cellStyle name="Entrada 3" xfId="904" xr:uid="{00000000-0005-0000-0000-00009E030000}"/>
    <cellStyle name="Entrada 3 2" xfId="905" xr:uid="{00000000-0005-0000-0000-00009F030000}"/>
    <cellStyle name="Entrada 3 2 2" xfId="2141" xr:uid="{00000000-0005-0000-0000-0000A0030000}"/>
    <cellStyle name="Entrada 3 2 2 2" xfId="3073" xr:uid="{D1E8676E-AFFA-4CF7-BD97-D5C604C26235}"/>
    <cellStyle name="Entrada 3 2 2 3" xfId="3253" xr:uid="{7C848778-8F83-45D0-8674-41FED19481B1}"/>
    <cellStyle name="Entrada 3 2 2 4" xfId="3412" xr:uid="{C5938287-F6E0-4FE5-85E6-C82494278B32}"/>
    <cellStyle name="Entrada 3 2 2 5" xfId="3569" xr:uid="{ED2A9D13-2A19-4FC7-B054-9A2AF8CE44FD}"/>
    <cellStyle name="Entrada 3 2 3" xfId="2479" xr:uid="{0021C71A-05A4-42DA-9AE5-BE63351DB5A5}"/>
    <cellStyle name="Entrada 3 2 4" xfId="2433" xr:uid="{97215198-3BDA-41FB-BCA6-44C8653EAA4E}"/>
    <cellStyle name="Entrada 3 2 5" xfId="2388" xr:uid="{AD347962-0845-47F4-ABDF-C1C24983E35F}"/>
    <cellStyle name="Entrada 3 2 6" xfId="2455" xr:uid="{60E6F404-C21A-447B-847E-68E9CC6109E9}"/>
    <cellStyle name="Entrada 3 3" xfId="2140" xr:uid="{00000000-0005-0000-0000-0000A1030000}"/>
    <cellStyle name="Entrada 3 3 2" xfId="3072" xr:uid="{DECD83FA-E55E-4DC0-8D39-2AD0223CF6FD}"/>
    <cellStyle name="Entrada 3 3 3" xfId="3252" xr:uid="{287DB222-D549-4087-8E2A-85A84A9F3199}"/>
    <cellStyle name="Entrada 3 3 4" xfId="3411" xr:uid="{5E27FCDB-13D0-4E68-ACFE-04542AF6CAE8}"/>
    <cellStyle name="Entrada 3 3 5" xfId="3568" xr:uid="{CD75FA8E-11A8-49D2-8E68-2A4665CCDE9F}"/>
    <cellStyle name="Entrada 3 4" xfId="2478" xr:uid="{5CB908FE-49B5-448C-8DA1-CA50EB16CF89}"/>
    <cellStyle name="Entrada 3 5" xfId="2434" xr:uid="{06321B9C-D9BE-4018-B4B1-CD2E867AB619}"/>
    <cellStyle name="Entrada 3 6" xfId="2387" xr:uid="{63209A77-3C11-4F8C-8C06-241A194BECA0}"/>
    <cellStyle name="Entrada 3 7" xfId="2456" xr:uid="{C6C2D31B-D5A4-4B0B-A450-9CF7668C6E11}"/>
    <cellStyle name="Entrada 4" xfId="906" xr:uid="{00000000-0005-0000-0000-0000A2030000}"/>
    <cellStyle name="Entrada 4 2" xfId="907" xr:uid="{00000000-0005-0000-0000-0000A3030000}"/>
    <cellStyle name="Entrada 4 2 2" xfId="2143" xr:uid="{00000000-0005-0000-0000-0000A4030000}"/>
    <cellStyle name="Entrada 4 2 2 2" xfId="3075" xr:uid="{ABDF388C-6463-4903-A5E6-AFEF3C94E90C}"/>
    <cellStyle name="Entrada 4 2 2 3" xfId="3255" xr:uid="{A2168843-9783-47F0-B479-C3960C399B70}"/>
    <cellStyle name="Entrada 4 2 2 4" xfId="3414" xr:uid="{06C65842-EFCB-46DD-9931-0C2A155257D7}"/>
    <cellStyle name="Entrada 4 2 2 5" xfId="3571" xr:uid="{B7A5CBA4-7FAF-4E82-B0ED-245B855E4925}"/>
    <cellStyle name="Entrada 4 2 3" xfId="2481" xr:uid="{64CEA334-798B-4A94-82D9-12F418D21599}"/>
    <cellStyle name="Entrada 4 2 4" xfId="2431" xr:uid="{C20BA7A1-C5EB-4116-AFAE-8D261E7CD0D0}"/>
    <cellStyle name="Entrada 4 2 5" xfId="2390" xr:uid="{78A0B65D-416F-466B-A6E9-2434896364FC}"/>
    <cellStyle name="Entrada 4 2 6" xfId="2453" xr:uid="{849BD614-8537-45A2-8DE0-EE4619C46110}"/>
    <cellStyle name="Entrada 4 3" xfId="2142" xr:uid="{00000000-0005-0000-0000-0000A5030000}"/>
    <cellStyle name="Entrada 4 3 2" xfId="3074" xr:uid="{82F35254-531E-4A51-9955-D8091766E729}"/>
    <cellStyle name="Entrada 4 3 3" xfId="3254" xr:uid="{89B0EBCA-A84E-43C6-9BA9-6D566AE183DB}"/>
    <cellStyle name="Entrada 4 3 4" xfId="3413" xr:uid="{17C142FB-16EA-40C4-A2E2-5DB7C987C390}"/>
    <cellStyle name="Entrada 4 3 5" xfId="3570" xr:uid="{2A4203DB-9BC9-4EF6-8B00-A3154669EF8C}"/>
    <cellStyle name="Entrada 4 4" xfId="2480" xr:uid="{E7E7FB51-4545-4288-BA72-57CD18ABB053}"/>
    <cellStyle name="Entrada 4 5" xfId="2432" xr:uid="{893DAA41-51B0-4286-ADF6-2533796E89DE}"/>
    <cellStyle name="Entrada 4 6" xfId="2389" xr:uid="{55DAB8A1-6A8B-433E-B242-0DCF22CBCE88}"/>
    <cellStyle name="Entrada 4 7" xfId="2454" xr:uid="{DA8C3434-876E-4534-BE8C-B508B8E398FC}"/>
    <cellStyle name="Entrada 5" xfId="908" xr:uid="{00000000-0005-0000-0000-0000A6030000}"/>
    <cellStyle name="Entrada 5 2" xfId="909" xr:uid="{00000000-0005-0000-0000-0000A7030000}"/>
    <cellStyle name="Entrada 5 2 2" xfId="2145" xr:uid="{00000000-0005-0000-0000-0000A8030000}"/>
    <cellStyle name="Entrada 5 2 2 2" xfId="3077" xr:uid="{353418E9-E5EF-402E-8831-26B13158F1B9}"/>
    <cellStyle name="Entrada 5 2 2 3" xfId="3257" xr:uid="{E53CA2CC-1002-41F4-A10D-1B7380623301}"/>
    <cellStyle name="Entrada 5 2 2 4" xfId="3416" xr:uid="{73296EDA-AD75-4B81-BDA0-A456230C6557}"/>
    <cellStyle name="Entrada 5 2 2 5" xfId="3573" xr:uid="{2B3382E7-D5C6-4DB8-9EC9-E969056BFCFF}"/>
    <cellStyle name="Entrada 5 2 3" xfId="2483" xr:uid="{2187D9A8-C8B9-4CEF-AFB7-8AF14F6E5C5B}"/>
    <cellStyle name="Entrada 5 2 4" xfId="2429" xr:uid="{2AD44C4D-3C8E-47B8-8A0B-695DA9D444A0}"/>
    <cellStyle name="Entrada 5 2 5" xfId="2392" xr:uid="{A7384A0F-5920-4717-9054-553FEE05B818}"/>
    <cellStyle name="Entrada 5 2 6" xfId="3217" xr:uid="{FBCE4842-D5E7-4479-A1CF-653D8A70041C}"/>
    <cellStyle name="Entrada 5 3" xfId="2144" xr:uid="{00000000-0005-0000-0000-0000A9030000}"/>
    <cellStyle name="Entrada 5 3 2" xfId="3076" xr:uid="{16377392-C74E-44FB-8CBD-5CD9A6EDE3B4}"/>
    <cellStyle name="Entrada 5 3 3" xfId="3256" xr:uid="{93305896-039A-4300-9BD9-FCA06F9D4F19}"/>
    <cellStyle name="Entrada 5 3 4" xfId="3415" xr:uid="{697182EE-8B26-4A6C-AC66-1B573BA34370}"/>
    <cellStyle name="Entrada 5 3 5" xfId="3572" xr:uid="{12B2BA1E-E5B8-4751-A67F-81B221D92A9F}"/>
    <cellStyle name="Entrada 5 4" xfId="2482" xr:uid="{96E52EC7-D1E9-4D12-AFB6-0C00DF7C807C}"/>
    <cellStyle name="Entrada 5 5" xfId="2430" xr:uid="{50DAD700-07F7-4E7D-9D02-20AE0C6E37A2}"/>
    <cellStyle name="Entrada 5 6" xfId="2391" xr:uid="{F8098434-EA2E-42F6-AE55-79D41EDBB3BB}"/>
    <cellStyle name="Entrada 5 7" xfId="2452" xr:uid="{827E0B79-F4A3-4570-BFEF-9635C82803C7}"/>
    <cellStyle name="Entrada 6" xfId="910" xr:uid="{00000000-0005-0000-0000-0000AA030000}"/>
    <cellStyle name="Entrada 6 2" xfId="911" xr:uid="{00000000-0005-0000-0000-0000AB030000}"/>
    <cellStyle name="Entrada 6 2 2" xfId="2147" xr:uid="{00000000-0005-0000-0000-0000AC030000}"/>
    <cellStyle name="Entrada 6 2 2 2" xfId="3079" xr:uid="{1ED68B17-98D1-4C98-8C18-E9C66E932A9C}"/>
    <cellStyle name="Entrada 6 2 2 3" xfId="3259" xr:uid="{6EF4E4F2-811E-411D-A27C-7EC4FEA7CDD3}"/>
    <cellStyle name="Entrada 6 2 2 4" xfId="3418" xr:uid="{A830566D-9227-46CC-A50D-C5C3F4F2DBB5}"/>
    <cellStyle name="Entrada 6 2 2 5" xfId="3575" xr:uid="{72514FD0-BA3D-43E7-A993-EAEC1DAB9501}"/>
    <cellStyle name="Entrada 6 2 3" xfId="2485" xr:uid="{1C2FF230-F0D2-44B9-A0F9-FF2C9586E2FD}"/>
    <cellStyle name="Entrada 6 2 4" xfId="2427" xr:uid="{C3BE126D-CDAC-4171-86B3-535ABEB0861E}"/>
    <cellStyle name="Entrada 6 2 5" xfId="2394" xr:uid="{4BD42AD5-72B0-4AD0-924C-B6720EB8DC7F}"/>
    <cellStyle name="Entrada 6 2 6" xfId="2450" xr:uid="{6B349AE5-556D-4049-856C-9CD67B180375}"/>
    <cellStyle name="Entrada 6 3" xfId="2146" xr:uid="{00000000-0005-0000-0000-0000AD030000}"/>
    <cellStyle name="Entrada 6 3 2" xfId="3078" xr:uid="{096B351F-01F6-4975-A043-43D6402A5987}"/>
    <cellStyle name="Entrada 6 3 3" xfId="3258" xr:uid="{66118C3B-8794-47C4-BA22-A671FE98E91A}"/>
    <cellStyle name="Entrada 6 3 4" xfId="3417" xr:uid="{E33F6CC4-53CC-492C-B336-34697822B25B}"/>
    <cellStyle name="Entrada 6 3 5" xfId="3574" xr:uid="{20DBF0E4-4FCB-4F89-A5FB-972537E09DE0}"/>
    <cellStyle name="Entrada 6 4" xfId="2484" xr:uid="{8195BF8D-2B79-4556-8541-0F63990D64CE}"/>
    <cellStyle name="Entrada 6 5" xfId="2428" xr:uid="{A862D6A3-8ADE-4739-9D7C-770A7E160F3E}"/>
    <cellStyle name="Entrada 6 6" xfId="2393" xr:uid="{50A61F4C-1E9D-479A-91F0-9C680820DBEC}"/>
    <cellStyle name="Entrada 6 7" xfId="2451" xr:uid="{68FC38AD-6BAC-4E0A-A763-F60CE748B16B}"/>
    <cellStyle name="Entrada 7" xfId="912" xr:uid="{00000000-0005-0000-0000-0000AE030000}"/>
    <cellStyle name="Entrada 7 2" xfId="913" xr:uid="{00000000-0005-0000-0000-0000AF030000}"/>
    <cellStyle name="Entrada 7 2 2" xfId="2149" xr:uid="{00000000-0005-0000-0000-0000B0030000}"/>
    <cellStyle name="Entrada 7 2 2 2" xfId="3081" xr:uid="{42285761-10EE-4121-A879-A45E8B5565A1}"/>
    <cellStyle name="Entrada 7 2 2 3" xfId="3261" xr:uid="{5DB7D3F3-1FDB-4D37-A7E0-71903233CE3F}"/>
    <cellStyle name="Entrada 7 2 2 4" xfId="3420" xr:uid="{45B311B8-5998-45C1-ACD8-140F4868010C}"/>
    <cellStyle name="Entrada 7 2 2 5" xfId="3577" xr:uid="{0B72AA29-0BBB-45D5-BC95-5D950D36DB69}"/>
    <cellStyle name="Entrada 7 2 3" xfId="2487" xr:uid="{93E7C7C2-F118-45E5-8094-56B92A11F5D7}"/>
    <cellStyle name="Entrada 7 2 4" xfId="2424" xr:uid="{8CF27512-66FB-4318-AEE9-1EA58A2B3383}"/>
    <cellStyle name="Entrada 7 2 5" xfId="2396" xr:uid="{E9BE44A7-105F-457C-A3D3-C77D3F594FB9}"/>
    <cellStyle name="Entrada 7 2 6" xfId="2448" xr:uid="{15829618-75F1-478F-A542-516ED3782101}"/>
    <cellStyle name="Entrada 7 3" xfId="2148" xr:uid="{00000000-0005-0000-0000-0000B1030000}"/>
    <cellStyle name="Entrada 7 3 2" xfId="3080" xr:uid="{D9E1C8E3-FFAE-42AD-B087-02C0E79ADF7C}"/>
    <cellStyle name="Entrada 7 3 3" xfId="3260" xr:uid="{912B85E2-54BA-41D9-8FFB-99A5AC10040E}"/>
    <cellStyle name="Entrada 7 3 4" xfId="3419" xr:uid="{078F502E-B4C8-4CFE-9CC6-62A16669A294}"/>
    <cellStyle name="Entrada 7 3 5" xfId="3576" xr:uid="{4BDF3EC8-AB96-4F13-B989-6B52B13BA595}"/>
    <cellStyle name="Entrada 7 4" xfId="2486" xr:uid="{EFF339EA-CD27-49F8-87DE-B0A8E607CC1C}"/>
    <cellStyle name="Entrada 7 5" xfId="2425" xr:uid="{82870428-F15F-49EF-A084-AAF3A2EE6CD5}"/>
    <cellStyle name="Entrada 7 6" xfId="2395" xr:uid="{B5676047-BFA6-4B90-81D1-38C3FE14A42D}"/>
    <cellStyle name="Entrada 7 7" xfId="2449" xr:uid="{96D9AB66-F5F8-443B-A06C-EA267CFFC06F}"/>
    <cellStyle name="Entrada 8" xfId="914" xr:uid="{00000000-0005-0000-0000-0000B2030000}"/>
    <cellStyle name="Entrada 8 2" xfId="915" xr:uid="{00000000-0005-0000-0000-0000B3030000}"/>
    <cellStyle name="Entrada 8 2 2" xfId="2150" xr:uid="{00000000-0005-0000-0000-0000B4030000}"/>
    <cellStyle name="Entrada 8 2 2 2" xfId="3082" xr:uid="{43C9A9A4-7F8F-4993-A22F-991EDD713913}"/>
    <cellStyle name="Entrada 8 2 2 3" xfId="3262" xr:uid="{2710677A-9383-426F-9188-918A07A4865D}"/>
    <cellStyle name="Entrada 8 2 2 4" xfId="3421" xr:uid="{3B9DBDF5-9184-4751-A120-E9E2E9AF02A7}"/>
    <cellStyle name="Entrada 8 2 2 5" xfId="3578" xr:uid="{080F493C-B6CB-4B2D-AF6F-9E795FA655BB}"/>
    <cellStyle name="Entrada 8 2 3" xfId="2488" xr:uid="{93B06C7C-925E-48DE-BBC2-56015EFBE777}"/>
    <cellStyle name="Entrada 8 2 4" xfId="2423" xr:uid="{332666BE-EE89-4826-BE3F-4897DFAF16A4}"/>
    <cellStyle name="Entrada 8 2 5" xfId="2397" xr:uid="{FF9FFA4B-7D4F-4B71-8C98-77FF5965D313}"/>
    <cellStyle name="Entrada 8 2 6" xfId="2447" xr:uid="{2B907738-C3D2-47FD-9243-B68C3DDD8902}"/>
    <cellStyle name="Entrada 9 2" xfId="916" xr:uid="{00000000-0005-0000-0000-0000B5030000}"/>
    <cellStyle name="Entrada 9 2 2" xfId="2151" xr:uid="{00000000-0005-0000-0000-0000B6030000}"/>
    <cellStyle name="Entrada 9 2 2 2" xfId="3083" xr:uid="{AFB10666-8A52-45A8-B5B6-12AF3506DE20}"/>
    <cellStyle name="Entrada 9 2 2 3" xfId="3263" xr:uid="{2DEA5A00-C65D-4048-AD4B-8A583AB62CB6}"/>
    <cellStyle name="Entrada 9 2 2 4" xfId="3422" xr:uid="{72ACA145-42AD-41ED-B2A1-FA27DE054229}"/>
    <cellStyle name="Entrada 9 2 2 5" xfId="3579" xr:uid="{69C2DD8E-2EA8-4E5E-8001-0A5CAEC6533C}"/>
    <cellStyle name="Entrada 9 2 3" xfId="2489" xr:uid="{EDAE47F5-06A2-4063-9D12-0D8FEF3E324F}"/>
    <cellStyle name="Entrada 9 2 4" xfId="2422" xr:uid="{D4D56DBF-A3D5-4B1D-B17B-D472FD5452BF}"/>
    <cellStyle name="Entrada 9 2 5" xfId="2398" xr:uid="{59FD2FF6-2513-4D52-93E5-F96703DBA9CF}"/>
    <cellStyle name="Entrada 9 2 6" xfId="2446" xr:uid="{31CF8F63-D596-4BA4-B77F-DD7A0C90F757}"/>
    <cellStyle name="Euro" xfId="917" xr:uid="{00000000-0005-0000-0000-0000B7030000}"/>
    <cellStyle name="Euro 1" xfId="918" xr:uid="{00000000-0005-0000-0000-0000B8030000}"/>
    <cellStyle name="Excel_BuiltIn_Comma" xfId="919" xr:uid="{00000000-0005-0000-0000-0000B9030000}"/>
    <cellStyle name="Fixo" xfId="920" xr:uid="{00000000-0005-0000-0000-0000BA030000}"/>
    <cellStyle name="Heading" xfId="921" xr:uid="{00000000-0005-0000-0000-0000BB030000}"/>
    <cellStyle name="Heading1" xfId="922" xr:uid="{00000000-0005-0000-0000-0000BC030000}"/>
    <cellStyle name="Hyperlink 2" xfId="923" xr:uid="{00000000-0005-0000-0000-0000BD030000}"/>
    <cellStyle name="Incorreto 1" xfId="924" xr:uid="{00000000-0005-0000-0000-0000BE030000}"/>
    <cellStyle name="Incorreto 10 2" xfId="925" xr:uid="{00000000-0005-0000-0000-0000BF030000}"/>
    <cellStyle name="Incorreto 11 2" xfId="926" xr:uid="{00000000-0005-0000-0000-0000C0030000}"/>
    <cellStyle name="Incorreto 12 2" xfId="927" xr:uid="{00000000-0005-0000-0000-0000C1030000}"/>
    <cellStyle name="Incorreto 13 2" xfId="928" xr:uid="{00000000-0005-0000-0000-0000C2030000}"/>
    <cellStyle name="Incorreto 14 2" xfId="929" xr:uid="{00000000-0005-0000-0000-0000C3030000}"/>
    <cellStyle name="Incorreto 15 2" xfId="930" xr:uid="{00000000-0005-0000-0000-0000C4030000}"/>
    <cellStyle name="Incorreto 16 2" xfId="931" xr:uid="{00000000-0005-0000-0000-0000C5030000}"/>
    <cellStyle name="Incorreto 17 2" xfId="932" xr:uid="{00000000-0005-0000-0000-0000C6030000}"/>
    <cellStyle name="Incorreto 2" xfId="933" xr:uid="{00000000-0005-0000-0000-0000C7030000}"/>
    <cellStyle name="Incorreto 2 2" xfId="934" xr:uid="{00000000-0005-0000-0000-0000C8030000}"/>
    <cellStyle name="Incorreto 3" xfId="935" xr:uid="{00000000-0005-0000-0000-0000C9030000}"/>
    <cellStyle name="Incorreto 3 2" xfId="936" xr:uid="{00000000-0005-0000-0000-0000CA030000}"/>
    <cellStyle name="Incorreto 4" xfId="937" xr:uid="{00000000-0005-0000-0000-0000CB030000}"/>
    <cellStyle name="Incorreto 4 2" xfId="938" xr:uid="{00000000-0005-0000-0000-0000CC030000}"/>
    <cellStyle name="Incorreto 5" xfId="939" xr:uid="{00000000-0005-0000-0000-0000CD030000}"/>
    <cellStyle name="Incorreto 5 2" xfId="940" xr:uid="{00000000-0005-0000-0000-0000CE030000}"/>
    <cellStyle name="Incorreto 6" xfId="941" xr:uid="{00000000-0005-0000-0000-0000CF030000}"/>
    <cellStyle name="Incorreto 6 2" xfId="942" xr:uid="{00000000-0005-0000-0000-0000D0030000}"/>
    <cellStyle name="Incorreto 7" xfId="943" xr:uid="{00000000-0005-0000-0000-0000D1030000}"/>
    <cellStyle name="Incorreto 7 2" xfId="944" xr:uid="{00000000-0005-0000-0000-0000D2030000}"/>
    <cellStyle name="Incorreto 8" xfId="945" xr:uid="{00000000-0005-0000-0000-0000D3030000}"/>
    <cellStyle name="Incorreto 8 2" xfId="946" xr:uid="{00000000-0005-0000-0000-0000D4030000}"/>
    <cellStyle name="Incorreto 9 2" xfId="947" xr:uid="{00000000-0005-0000-0000-0000D5030000}"/>
    <cellStyle name="Moeda 2" xfId="948" xr:uid="{00000000-0005-0000-0000-0000D6030000}"/>
    <cellStyle name="Moeda 2 2" xfId="949" xr:uid="{00000000-0005-0000-0000-0000D7030000}"/>
    <cellStyle name="Moeda 2 2 2" xfId="2490" xr:uid="{9BC2552B-65B5-4DCA-8DB9-F6164C546BF4}"/>
    <cellStyle name="Moeda 2 3" xfId="950" xr:uid="{00000000-0005-0000-0000-0000D8030000}"/>
    <cellStyle name="Moeda 2 3 2" xfId="951" xr:uid="{00000000-0005-0000-0000-0000D9030000}"/>
    <cellStyle name="Moeda 2 3 3" xfId="2491" xr:uid="{3E2F39AA-407D-4F5C-B7B5-53A9215764F2}"/>
    <cellStyle name="Moeda 2 4" xfId="952" xr:uid="{00000000-0005-0000-0000-0000DA030000}"/>
    <cellStyle name="Moeda 2 4 2" xfId="953" xr:uid="{00000000-0005-0000-0000-0000DB030000}"/>
    <cellStyle name="Moeda 2 4 3" xfId="2492" xr:uid="{D89896F1-AD81-4E03-A2EE-53086F77FC59}"/>
    <cellStyle name="Moeda 3" xfId="954" xr:uid="{00000000-0005-0000-0000-0000DC030000}"/>
    <cellStyle name="Moeda 3 2" xfId="955" xr:uid="{00000000-0005-0000-0000-0000DD030000}"/>
    <cellStyle name="Moeda 3 2 2" xfId="956" xr:uid="{00000000-0005-0000-0000-0000DE030000}"/>
    <cellStyle name="Moeda 3 2 2 2" xfId="957" xr:uid="{00000000-0005-0000-0000-0000DF030000}"/>
    <cellStyle name="Moeda 3 2 2 3" xfId="958" xr:uid="{00000000-0005-0000-0000-0000E0030000}"/>
    <cellStyle name="Moeda 3 2 2 3 2" xfId="959" xr:uid="{00000000-0005-0000-0000-0000E1030000}"/>
    <cellStyle name="Moeda 3 2 3" xfId="960" xr:uid="{00000000-0005-0000-0000-0000E2030000}"/>
    <cellStyle name="Moeda 4" xfId="961" xr:uid="{00000000-0005-0000-0000-0000E3030000}"/>
    <cellStyle name="Moeda 4 2" xfId="962" xr:uid="{00000000-0005-0000-0000-0000E4030000}"/>
    <cellStyle name="Moeda 4 3" xfId="963" xr:uid="{00000000-0005-0000-0000-0000E5030000}"/>
    <cellStyle name="Moeda 5" xfId="964" xr:uid="{00000000-0005-0000-0000-0000E6030000}"/>
    <cellStyle name="Moeda 5 2" xfId="965" xr:uid="{00000000-0005-0000-0000-0000E7030000}"/>
    <cellStyle name="Moeda 5 3" xfId="966" xr:uid="{00000000-0005-0000-0000-0000E8030000}"/>
    <cellStyle name="Moeda 5 3 2" xfId="2493" xr:uid="{95D15D6C-6109-4739-A075-3779337EF330}"/>
    <cellStyle name="Moeda 5 4" xfId="967" xr:uid="{00000000-0005-0000-0000-0000E9030000}"/>
    <cellStyle name="Moeda 5 5" xfId="968" xr:uid="{00000000-0005-0000-0000-0000EA030000}"/>
    <cellStyle name="Moeda 5 5 2" xfId="969" xr:uid="{00000000-0005-0000-0000-0000EB030000}"/>
    <cellStyle name="Moeda 6" xfId="970" xr:uid="{00000000-0005-0000-0000-0000EC030000}"/>
    <cellStyle name="Moeda 6 2" xfId="971" xr:uid="{00000000-0005-0000-0000-0000ED030000}"/>
    <cellStyle name="Moeda 6 3" xfId="972" xr:uid="{00000000-0005-0000-0000-0000EE030000}"/>
    <cellStyle name="Moeda 6 3 2" xfId="973" xr:uid="{00000000-0005-0000-0000-0000EF030000}"/>
    <cellStyle name="Moeda 6 3 2 2" xfId="2496" xr:uid="{A3BF34FB-5337-4A49-ADF2-10E23E44D6BC}"/>
    <cellStyle name="Moeda 6 3 3" xfId="2495" xr:uid="{6DDC206F-7515-410E-9A49-04921AF110FE}"/>
    <cellStyle name="Moeda 6 4" xfId="974" xr:uid="{00000000-0005-0000-0000-0000F0030000}"/>
    <cellStyle name="Moeda 6 4 2" xfId="2497" xr:uid="{0BA7FAF4-39C5-4D81-BD01-CD89233034C6}"/>
    <cellStyle name="Moeda 6 5" xfId="2494" xr:uid="{DA096D98-D3A7-425B-9317-0E2F23780127}"/>
    <cellStyle name="Moeda 7" xfId="975" xr:uid="{00000000-0005-0000-0000-0000F1030000}"/>
    <cellStyle name="Moeda0" xfId="976" xr:uid="{00000000-0005-0000-0000-0000F2030000}"/>
    <cellStyle name="Neutra 1" xfId="977" xr:uid="{00000000-0005-0000-0000-0000F3030000}"/>
    <cellStyle name="Neutra 10 2" xfId="978" xr:uid="{00000000-0005-0000-0000-0000F4030000}"/>
    <cellStyle name="Neutra 11 2" xfId="979" xr:uid="{00000000-0005-0000-0000-0000F5030000}"/>
    <cellStyle name="Neutra 12 2" xfId="980" xr:uid="{00000000-0005-0000-0000-0000F6030000}"/>
    <cellStyle name="Neutra 13 2" xfId="981" xr:uid="{00000000-0005-0000-0000-0000F7030000}"/>
    <cellStyle name="Neutra 14 2" xfId="982" xr:uid="{00000000-0005-0000-0000-0000F8030000}"/>
    <cellStyle name="Neutra 15 2" xfId="983" xr:uid="{00000000-0005-0000-0000-0000F9030000}"/>
    <cellStyle name="Neutra 16 2" xfId="984" xr:uid="{00000000-0005-0000-0000-0000FA030000}"/>
    <cellStyle name="Neutra 17 2" xfId="985" xr:uid="{00000000-0005-0000-0000-0000FB030000}"/>
    <cellStyle name="Neutra 2" xfId="986" xr:uid="{00000000-0005-0000-0000-0000FC030000}"/>
    <cellStyle name="Neutra 2 2" xfId="987" xr:uid="{00000000-0005-0000-0000-0000FD030000}"/>
    <cellStyle name="Neutra 3" xfId="988" xr:uid="{00000000-0005-0000-0000-0000FE030000}"/>
    <cellStyle name="Neutra 3 2" xfId="989" xr:uid="{00000000-0005-0000-0000-0000FF030000}"/>
    <cellStyle name="Neutra 4" xfId="990" xr:uid="{00000000-0005-0000-0000-000000040000}"/>
    <cellStyle name="Neutra 4 2" xfId="991" xr:uid="{00000000-0005-0000-0000-000001040000}"/>
    <cellStyle name="Neutra 5" xfId="992" xr:uid="{00000000-0005-0000-0000-000002040000}"/>
    <cellStyle name="Neutra 5 2" xfId="993" xr:uid="{00000000-0005-0000-0000-000003040000}"/>
    <cellStyle name="Neutra 6" xfId="994" xr:uid="{00000000-0005-0000-0000-000004040000}"/>
    <cellStyle name="Neutra 6 2" xfId="995" xr:uid="{00000000-0005-0000-0000-000005040000}"/>
    <cellStyle name="Neutra 7" xfId="996" xr:uid="{00000000-0005-0000-0000-000006040000}"/>
    <cellStyle name="Neutra 7 2" xfId="997" xr:uid="{00000000-0005-0000-0000-000007040000}"/>
    <cellStyle name="Neutra 8" xfId="998" xr:uid="{00000000-0005-0000-0000-000008040000}"/>
    <cellStyle name="Neutra 8 2" xfId="999" xr:uid="{00000000-0005-0000-0000-000009040000}"/>
    <cellStyle name="Neutra 9 2" xfId="1000" xr:uid="{00000000-0005-0000-0000-00000A040000}"/>
    <cellStyle name="Normal" xfId="0" builtinId="0"/>
    <cellStyle name="Normal 10" xfId="1001" xr:uid="{00000000-0005-0000-0000-00000C040000}"/>
    <cellStyle name="Normal 10 2" xfId="1002" xr:uid="{00000000-0005-0000-0000-00000D040000}"/>
    <cellStyle name="Normal 100" xfId="1003" xr:uid="{00000000-0005-0000-0000-00000E040000}"/>
    <cellStyle name="Normal 101" xfId="1004" xr:uid="{00000000-0005-0000-0000-00000F040000}"/>
    <cellStyle name="Normal 102" xfId="1005" xr:uid="{00000000-0005-0000-0000-000010040000}"/>
    <cellStyle name="Normal 103" xfId="1006" xr:uid="{00000000-0005-0000-0000-000011040000}"/>
    <cellStyle name="Normal 104" xfId="1007" xr:uid="{00000000-0005-0000-0000-000012040000}"/>
    <cellStyle name="Normal 105" xfId="1008" xr:uid="{00000000-0005-0000-0000-000013040000}"/>
    <cellStyle name="Normal 106" xfId="1009" xr:uid="{00000000-0005-0000-0000-000014040000}"/>
    <cellStyle name="Normal 107" xfId="1010" xr:uid="{00000000-0005-0000-0000-000015040000}"/>
    <cellStyle name="Normal 108" xfId="1011" xr:uid="{00000000-0005-0000-0000-000016040000}"/>
    <cellStyle name="Normal 109" xfId="1012" xr:uid="{00000000-0005-0000-0000-000017040000}"/>
    <cellStyle name="Normal 11" xfId="1013" xr:uid="{00000000-0005-0000-0000-000018040000}"/>
    <cellStyle name="Normal 11 2" xfId="1014" xr:uid="{00000000-0005-0000-0000-000019040000}"/>
    <cellStyle name="Normal 110" xfId="1015" xr:uid="{00000000-0005-0000-0000-00001A040000}"/>
    <cellStyle name="Normal 111" xfId="1016" xr:uid="{00000000-0005-0000-0000-00001B040000}"/>
    <cellStyle name="Normal 112" xfId="1017" xr:uid="{00000000-0005-0000-0000-00001C040000}"/>
    <cellStyle name="Normal 113" xfId="1018" xr:uid="{00000000-0005-0000-0000-00001D040000}"/>
    <cellStyle name="Normal 114" xfId="1019" xr:uid="{00000000-0005-0000-0000-00001E040000}"/>
    <cellStyle name="Normal 115" xfId="1020" xr:uid="{00000000-0005-0000-0000-00001F040000}"/>
    <cellStyle name="Normal 116" xfId="1021" xr:uid="{00000000-0005-0000-0000-000020040000}"/>
    <cellStyle name="Normal 117" xfId="1022" xr:uid="{00000000-0005-0000-0000-000021040000}"/>
    <cellStyle name="Normal 118" xfId="1023" xr:uid="{00000000-0005-0000-0000-000022040000}"/>
    <cellStyle name="Normal 119" xfId="1024" xr:uid="{00000000-0005-0000-0000-000023040000}"/>
    <cellStyle name="Normal 12" xfId="1025" xr:uid="{00000000-0005-0000-0000-000024040000}"/>
    <cellStyle name="Normal 12 2" xfId="1026" xr:uid="{00000000-0005-0000-0000-000025040000}"/>
    <cellStyle name="Normal 12 2 2" xfId="1027" xr:uid="{00000000-0005-0000-0000-000026040000}"/>
    <cellStyle name="Normal 120" xfId="1028" xr:uid="{00000000-0005-0000-0000-000027040000}"/>
    <cellStyle name="Normal 121" xfId="1029" xr:uid="{00000000-0005-0000-0000-000028040000}"/>
    <cellStyle name="Normal 122" xfId="1030" xr:uid="{00000000-0005-0000-0000-000029040000}"/>
    <cellStyle name="Normal 123" xfId="1031" xr:uid="{00000000-0005-0000-0000-00002A040000}"/>
    <cellStyle name="Normal 124" xfId="1032" xr:uid="{00000000-0005-0000-0000-00002B040000}"/>
    <cellStyle name="Normal 125" xfId="1033" xr:uid="{00000000-0005-0000-0000-00002C040000}"/>
    <cellStyle name="Normal 126" xfId="1034" xr:uid="{00000000-0005-0000-0000-00002D040000}"/>
    <cellStyle name="Normal 127" xfId="1035" xr:uid="{00000000-0005-0000-0000-00002E040000}"/>
    <cellStyle name="Normal 128" xfId="1036" xr:uid="{00000000-0005-0000-0000-00002F040000}"/>
    <cellStyle name="Normal 129" xfId="1037" xr:uid="{00000000-0005-0000-0000-000030040000}"/>
    <cellStyle name="Normal 13" xfId="1038" xr:uid="{00000000-0005-0000-0000-000031040000}"/>
    <cellStyle name="Normal 13 2" xfId="1039" xr:uid="{00000000-0005-0000-0000-000032040000}"/>
    <cellStyle name="Normal 130" xfId="1040" xr:uid="{00000000-0005-0000-0000-000033040000}"/>
    <cellStyle name="Normal 131" xfId="1041" xr:uid="{00000000-0005-0000-0000-000034040000}"/>
    <cellStyle name="Normal 132" xfId="1042" xr:uid="{00000000-0005-0000-0000-000035040000}"/>
    <cellStyle name="Normal 133" xfId="1043" xr:uid="{00000000-0005-0000-0000-000036040000}"/>
    <cellStyle name="Normal 134" xfId="1044" xr:uid="{00000000-0005-0000-0000-000037040000}"/>
    <cellStyle name="Normal 135" xfId="1045" xr:uid="{00000000-0005-0000-0000-000038040000}"/>
    <cellStyle name="Normal 136" xfId="1046" xr:uid="{00000000-0005-0000-0000-000039040000}"/>
    <cellStyle name="Normal 137" xfId="1047" xr:uid="{00000000-0005-0000-0000-00003A040000}"/>
    <cellStyle name="Normal 138" xfId="1048" xr:uid="{00000000-0005-0000-0000-00003B040000}"/>
    <cellStyle name="Normal 139" xfId="1049" xr:uid="{00000000-0005-0000-0000-00003C040000}"/>
    <cellStyle name="Normal 14" xfId="1050" xr:uid="{00000000-0005-0000-0000-00003D040000}"/>
    <cellStyle name="Normal 14 2" xfId="1051" xr:uid="{00000000-0005-0000-0000-00003E040000}"/>
    <cellStyle name="Normal 140" xfId="1052" xr:uid="{00000000-0005-0000-0000-00003F040000}"/>
    <cellStyle name="Normal 141" xfId="1053" xr:uid="{00000000-0005-0000-0000-000040040000}"/>
    <cellStyle name="Normal 142" xfId="1054" xr:uid="{00000000-0005-0000-0000-000041040000}"/>
    <cellStyle name="Normal 143" xfId="1055" xr:uid="{00000000-0005-0000-0000-000042040000}"/>
    <cellStyle name="Normal 144" xfId="1056" xr:uid="{00000000-0005-0000-0000-000043040000}"/>
    <cellStyle name="Normal 145" xfId="1057" xr:uid="{00000000-0005-0000-0000-000044040000}"/>
    <cellStyle name="Normal 146" xfId="1058" xr:uid="{00000000-0005-0000-0000-000045040000}"/>
    <cellStyle name="Normal 147" xfId="1059" xr:uid="{00000000-0005-0000-0000-000046040000}"/>
    <cellStyle name="Normal 148" xfId="1060" xr:uid="{00000000-0005-0000-0000-000047040000}"/>
    <cellStyle name="Normal 149" xfId="1061" xr:uid="{00000000-0005-0000-0000-000048040000}"/>
    <cellStyle name="Normal 15" xfId="1062" xr:uid="{00000000-0005-0000-0000-000049040000}"/>
    <cellStyle name="Normal 15 2" xfId="1063" xr:uid="{00000000-0005-0000-0000-00004A040000}"/>
    <cellStyle name="Normal 150" xfId="1064" xr:uid="{00000000-0005-0000-0000-00004B040000}"/>
    <cellStyle name="Normal 151" xfId="1065" xr:uid="{00000000-0005-0000-0000-00004C040000}"/>
    <cellStyle name="Normal 152" xfId="1066" xr:uid="{00000000-0005-0000-0000-00004D040000}"/>
    <cellStyle name="Normal 153" xfId="1067" xr:uid="{00000000-0005-0000-0000-00004E040000}"/>
    <cellStyle name="Normal 154" xfId="1068" xr:uid="{00000000-0005-0000-0000-00004F040000}"/>
    <cellStyle name="Normal 155" xfId="1069" xr:uid="{00000000-0005-0000-0000-000050040000}"/>
    <cellStyle name="Normal 156" xfId="1070" xr:uid="{00000000-0005-0000-0000-000051040000}"/>
    <cellStyle name="Normal 157" xfId="1071" xr:uid="{00000000-0005-0000-0000-000052040000}"/>
    <cellStyle name="Normal 158" xfId="1072" xr:uid="{00000000-0005-0000-0000-000053040000}"/>
    <cellStyle name="Normal 159" xfId="1073" xr:uid="{00000000-0005-0000-0000-000054040000}"/>
    <cellStyle name="Normal 16" xfId="3" xr:uid="{00000000-0005-0000-0000-000055040000}"/>
    <cellStyle name="Normal 16 2" xfId="1074" xr:uid="{00000000-0005-0000-0000-000056040000}"/>
    <cellStyle name="Normal 160" xfId="1075" xr:uid="{00000000-0005-0000-0000-000057040000}"/>
    <cellStyle name="Normal 161" xfId="1076" xr:uid="{00000000-0005-0000-0000-000058040000}"/>
    <cellStyle name="Normal 162" xfId="1077" xr:uid="{00000000-0005-0000-0000-000059040000}"/>
    <cellStyle name="Normal 163" xfId="1078" xr:uid="{00000000-0005-0000-0000-00005A040000}"/>
    <cellStyle name="Normal 164" xfId="1079" xr:uid="{00000000-0005-0000-0000-00005B040000}"/>
    <cellStyle name="Normal 165" xfId="1080" xr:uid="{00000000-0005-0000-0000-00005C040000}"/>
    <cellStyle name="Normal 166" xfId="1081" xr:uid="{00000000-0005-0000-0000-00005D040000}"/>
    <cellStyle name="Normal 167" xfId="1082" xr:uid="{00000000-0005-0000-0000-00005E040000}"/>
    <cellStyle name="Normal 168" xfId="1083" xr:uid="{00000000-0005-0000-0000-00005F040000}"/>
    <cellStyle name="Normal 169" xfId="1084" xr:uid="{00000000-0005-0000-0000-000060040000}"/>
    <cellStyle name="Normal 17" xfId="1085" xr:uid="{00000000-0005-0000-0000-000061040000}"/>
    <cellStyle name="Normal 17 2" xfId="1086" xr:uid="{00000000-0005-0000-0000-000062040000}"/>
    <cellStyle name="Normal 170" xfId="1087" xr:uid="{00000000-0005-0000-0000-000063040000}"/>
    <cellStyle name="Normal 171" xfId="1088" xr:uid="{00000000-0005-0000-0000-000064040000}"/>
    <cellStyle name="Normal 172" xfId="1089" xr:uid="{00000000-0005-0000-0000-000065040000}"/>
    <cellStyle name="Normal 173" xfId="1090" xr:uid="{00000000-0005-0000-0000-000066040000}"/>
    <cellStyle name="Normal 174" xfId="1091" xr:uid="{00000000-0005-0000-0000-000067040000}"/>
    <cellStyle name="Normal 175" xfId="1092" xr:uid="{00000000-0005-0000-0000-000068040000}"/>
    <cellStyle name="Normal 176" xfId="1093" xr:uid="{00000000-0005-0000-0000-000069040000}"/>
    <cellStyle name="Normal 177" xfId="1094" xr:uid="{00000000-0005-0000-0000-00006A040000}"/>
    <cellStyle name="Normal 178" xfId="1095" xr:uid="{00000000-0005-0000-0000-00006B040000}"/>
    <cellStyle name="Normal 179" xfId="1096" xr:uid="{00000000-0005-0000-0000-00006C040000}"/>
    <cellStyle name="Normal 18" xfId="1097" xr:uid="{00000000-0005-0000-0000-00006D040000}"/>
    <cellStyle name="Normal 18 2" xfId="1098" xr:uid="{00000000-0005-0000-0000-00006E040000}"/>
    <cellStyle name="Normal 180" xfId="1099" xr:uid="{00000000-0005-0000-0000-00006F040000}"/>
    <cellStyle name="Normal 181" xfId="1100" xr:uid="{00000000-0005-0000-0000-000070040000}"/>
    <cellStyle name="Normal 182" xfId="1101" xr:uid="{00000000-0005-0000-0000-000071040000}"/>
    <cellStyle name="Normal 183" xfId="1102" xr:uid="{00000000-0005-0000-0000-000072040000}"/>
    <cellStyle name="Normal 184" xfId="1103" xr:uid="{00000000-0005-0000-0000-000073040000}"/>
    <cellStyle name="Normal 184 2" xfId="1104" xr:uid="{00000000-0005-0000-0000-000074040000}"/>
    <cellStyle name="Normal 185" xfId="1105" xr:uid="{00000000-0005-0000-0000-000075040000}"/>
    <cellStyle name="Normal 186" xfId="1106" xr:uid="{00000000-0005-0000-0000-000076040000}"/>
    <cellStyle name="Normal 187" xfId="1107" xr:uid="{00000000-0005-0000-0000-000077040000}"/>
    <cellStyle name="Normal 188" xfId="1108" xr:uid="{00000000-0005-0000-0000-000078040000}"/>
    <cellStyle name="Normal 189" xfId="1109" xr:uid="{00000000-0005-0000-0000-000079040000}"/>
    <cellStyle name="Normal 19" xfId="1110" xr:uid="{00000000-0005-0000-0000-00007A040000}"/>
    <cellStyle name="Normal 190" xfId="1111" xr:uid="{00000000-0005-0000-0000-00007B040000}"/>
    <cellStyle name="Normal 191" xfId="1112" xr:uid="{00000000-0005-0000-0000-00007C040000}"/>
    <cellStyle name="Normal 192" xfId="1113" xr:uid="{00000000-0005-0000-0000-00007D040000}"/>
    <cellStyle name="Normal 193" xfId="1114" xr:uid="{00000000-0005-0000-0000-00007E040000}"/>
    <cellStyle name="Normal 194" xfId="1115" xr:uid="{00000000-0005-0000-0000-00007F040000}"/>
    <cellStyle name="Normal 195" xfId="1116" xr:uid="{00000000-0005-0000-0000-000080040000}"/>
    <cellStyle name="Normal 196" xfId="1117" xr:uid="{00000000-0005-0000-0000-000081040000}"/>
    <cellStyle name="Normal 197" xfId="1118" xr:uid="{00000000-0005-0000-0000-000082040000}"/>
    <cellStyle name="Normal 198" xfId="1119" xr:uid="{00000000-0005-0000-0000-000083040000}"/>
    <cellStyle name="Normal 199" xfId="1120" xr:uid="{00000000-0005-0000-0000-000084040000}"/>
    <cellStyle name="Normal 2" xfId="1" xr:uid="{00000000-0005-0000-0000-000085040000}"/>
    <cellStyle name="Normal 2 1" xfId="1121" xr:uid="{00000000-0005-0000-0000-000086040000}"/>
    <cellStyle name="Normal 2 10" xfId="1122" xr:uid="{00000000-0005-0000-0000-000087040000}"/>
    <cellStyle name="Normal 2 11" xfId="1123" xr:uid="{00000000-0005-0000-0000-000088040000}"/>
    <cellStyle name="Normal 2 12" xfId="1124" xr:uid="{00000000-0005-0000-0000-000089040000}"/>
    <cellStyle name="Normal 2 13" xfId="1125" xr:uid="{00000000-0005-0000-0000-00008A040000}"/>
    <cellStyle name="Normal 2 14" xfId="1126" xr:uid="{00000000-0005-0000-0000-00008B040000}"/>
    <cellStyle name="Normal 2 15" xfId="1127" xr:uid="{00000000-0005-0000-0000-00008C040000}"/>
    <cellStyle name="Normal 2 16" xfId="1128" xr:uid="{00000000-0005-0000-0000-00008D040000}"/>
    <cellStyle name="Normal 2 17" xfId="1129" xr:uid="{00000000-0005-0000-0000-00008E040000}"/>
    <cellStyle name="Normal 2 18" xfId="1130" xr:uid="{00000000-0005-0000-0000-00008F040000}"/>
    <cellStyle name="Normal 2 2" xfId="4" xr:uid="{00000000-0005-0000-0000-000090040000}"/>
    <cellStyle name="Normal 2 2 10" xfId="1131" xr:uid="{00000000-0005-0000-0000-000091040000}"/>
    <cellStyle name="Normal 2 2 11" xfId="1132" xr:uid="{00000000-0005-0000-0000-000092040000}"/>
    <cellStyle name="Normal 2 2 12" xfId="1133" xr:uid="{00000000-0005-0000-0000-000093040000}"/>
    <cellStyle name="Normal 2 2 13" xfId="1134" xr:uid="{00000000-0005-0000-0000-000094040000}"/>
    <cellStyle name="Normal 2 2 14" xfId="1135" xr:uid="{00000000-0005-0000-0000-000095040000}"/>
    <cellStyle name="Normal 2 2 15" xfId="1136" xr:uid="{00000000-0005-0000-0000-000096040000}"/>
    <cellStyle name="Normal 2 2 16" xfId="1137" xr:uid="{00000000-0005-0000-0000-000097040000}"/>
    <cellStyle name="Normal 2 2 2" xfId="1138" xr:uid="{00000000-0005-0000-0000-000098040000}"/>
    <cellStyle name="Normal 2 2 2 10" xfId="1139" xr:uid="{00000000-0005-0000-0000-000099040000}"/>
    <cellStyle name="Normal 2 2 2 11" xfId="1140" xr:uid="{00000000-0005-0000-0000-00009A040000}"/>
    <cellStyle name="Normal 2 2 2 12" xfId="1141" xr:uid="{00000000-0005-0000-0000-00009B040000}"/>
    <cellStyle name="Normal 2 2 2 13" xfId="1142" xr:uid="{00000000-0005-0000-0000-00009C040000}"/>
    <cellStyle name="Normal 2 2 2 14" xfId="1143" xr:uid="{00000000-0005-0000-0000-00009D040000}"/>
    <cellStyle name="Normal 2 2 2 2" xfId="1144" xr:uid="{00000000-0005-0000-0000-00009E040000}"/>
    <cellStyle name="Normal 2 2 2 2 2" xfId="1145" xr:uid="{00000000-0005-0000-0000-00009F040000}"/>
    <cellStyle name="Normal 2 2 2 3" xfId="1146" xr:uid="{00000000-0005-0000-0000-0000A0040000}"/>
    <cellStyle name="Normal 2 2 2 4" xfId="1147" xr:uid="{00000000-0005-0000-0000-0000A1040000}"/>
    <cellStyle name="Normal 2 2 2 5" xfId="1148" xr:uid="{00000000-0005-0000-0000-0000A2040000}"/>
    <cellStyle name="Normal 2 2 2 6" xfId="1149" xr:uid="{00000000-0005-0000-0000-0000A3040000}"/>
    <cellStyle name="Normal 2 2 2 7" xfId="1150" xr:uid="{00000000-0005-0000-0000-0000A4040000}"/>
    <cellStyle name="Normal 2 2 2 8" xfId="1151" xr:uid="{00000000-0005-0000-0000-0000A5040000}"/>
    <cellStyle name="Normal 2 2 2 9" xfId="1152" xr:uid="{00000000-0005-0000-0000-0000A6040000}"/>
    <cellStyle name="Normal 2 2 3" xfId="1153" xr:uid="{00000000-0005-0000-0000-0000A7040000}"/>
    <cellStyle name="Normal 2 2 4" xfId="1154" xr:uid="{00000000-0005-0000-0000-0000A8040000}"/>
    <cellStyle name="Normal 2 2 5" xfId="1155" xr:uid="{00000000-0005-0000-0000-0000A9040000}"/>
    <cellStyle name="Normal 2 2 5 2" xfId="1156" xr:uid="{00000000-0005-0000-0000-0000AA040000}"/>
    <cellStyle name="Normal 2 2 6" xfId="1157" xr:uid="{00000000-0005-0000-0000-0000AB040000}"/>
    <cellStyle name="Normal 2 2 7" xfId="1158" xr:uid="{00000000-0005-0000-0000-0000AC040000}"/>
    <cellStyle name="Normal 2 2 8" xfId="1159" xr:uid="{00000000-0005-0000-0000-0000AD040000}"/>
    <cellStyle name="Normal 2 2 9" xfId="1160" xr:uid="{00000000-0005-0000-0000-0000AE040000}"/>
    <cellStyle name="Normal 2 3" xfId="1161" xr:uid="{00000000-0005-0000-0000-0000AF040000}"/>
    <cellStyle name="Normal 2 3 10" xfId="1162" xr:uid="{00000000-0005-0000-0000-0000B0040000}"/>
    <cellStyle name="Normal 2 3 11" xfId="1163" xr:uid="{00000000-0005-0000-0000-0000B1040000}"/>
    <cellStyle name="Normal 2 3 12" xfId="1164" xr:uid="{00000000-0005-0000-0000-0000B2040000}"/>
    <cellStyle name="Normal 2 3 2" xfId="1165" xr:uid="{00000000-0005-0000-0000-0000B3040000}"/>
    <cellStyle name="Normal 2 3 2 2" xfId="1166" xr:uid="{00000000-0005-0000-0000-0000B4040000}"/>
    <cellStyle name="Normal 2 3 3" xfId="1167" xr:uid="{00000000-0005-0000-0000-0000B5040000}"/>
    <cellStyle name="Normal 2 3 4" xfId="1168" xr:uid="{00000000-0005-0000-0000-0000B6040000}"/>
    <cellStyle name="Normal 2 3 5" xfId="1169" xr:uid="{00000000-0005-0000-0000-0000B7040000}"/>
    <cellStyle name="Normal 2 3 6" xfId="1170" xr:uid="{00000000-0005-0000-0000-0000B8040000}"/>
    <cellStyle name="Normal 2 3 7" xfId="1171" xr:uid="{00000000-0005-0000-0000-0000B9040000}"/>
    <cellStyle name="Normal 2 3 8" xfId="1172" xr:uid="{00000000-0005-0000-0000-0000BA040000}"/>
    <cellStyle name="Normal 2 3 9" xfId="1173" xr:uid="{00000000-0005-0000-0000-0000BB040000}"/>
    <cellStyle name="Normal 2 4" xfId="1174" xr:uid="{00000000-0005-0000-0000-0000BC040000}"/>
    <cellStyle name="Normal 2 4 2" xfId="1175" xr:uid="{00000000-0005-0000-0000-0000BD040000}"/>
    <cellStyle name="Normal 2 5" xfId="1176" xr:uid="{00000000-0005-0000-0000-0000BE040000}"/>
    <cellStyle name="Normal 2 5 2" xfId="1177" xr:uid="{00000000-0005-0000-0000-0000BF040000}"/>
    <cellStyle name="Normal 2 6" xfId="1178" xr:uid="{00000000-0005-0000-0000-0000C0040000}"/>
    <cellStyle name="Normal 2 6 2" xfId="1179" xr:uid="{00000000-0005-0000-0000-0000C1040000}"/>
    <cellStyle name="Normal 2 7" xfId="1180" xr:uid="{00000000-0005-0000-0000-0000C2040000}"/>
    <cellStyle name="Normal 2 7 2" xfId="1181" xr:uid="{00000000-0005-0000-0000-0000C3040000}"/>
    <cellStyle name="Normal 2 8" xfId="1182" xr:uid="{00000000-0005-0000-0000-0000C4040000}"/>
    <cellStyle name="Normal 2 9" xfId="1183" xr:uid="{00000000-0005-0000-0000-0000C5040000}"/>
    <cellStyle name="Normal 2_ORÇAMENTO ESTACIONAMENTO DE CAMINHÕES" xfId="1184" xr:uid="{00000000-0005-0000-0000-0000C6040000}"/>
    <cellStyle name="Normal 20" xfId="1185" xr:uid="{00000000-0005-0000-0000-0000C7040000}"/>
    <cellStyle name="Normal 200" xfId="1186" xr:uid="{00000000-0005-0000-0000-0000C8040000}"/>
    <cellStyle name="Normal 201" xfId="1187" xr:uid="{00000000-0005-0000-0000-0000C9040000}"/>
    <cellStyle name="Normal 202" xfId="1188" xr:uid="{00000000-0005-0000-0000-0000CA040000}"/>
    <cellStyle name="Normal 203" xfId="1189" xr:uid="{00000000-0005-0000-0000-0000CB040000}"/>
    <cellStyle name="Normal 204" xfId="1190" xr:uid="{00000000-0005-0000-0000-0000CC040000}"/>
    <cellStyle name="Normal 205" xfId="1191" xr:uid="{00000000-0005-0000-0000-0000CD040000}"/>
    <cellStyle name="Normal 206" xfId="1192" xr:uid="{00000000-0005-0000-0000-0000CE040000}"/>
    <cellStyle name="Normal 207" xfId="1193" xr:uid="{00000000-0005-0000-0000-0000CF040000}"/>
    <cellStyle name="Normal 208" xfId="7" xr:uid="{00000000-0005-0000-0000-0000D0040000}"/>
    <cellStyle name="Normal 209" xfId="2243" xr:uid="{4D275349-BDD8-48A4-9FD5-6A9B1AC864EA}"/>
    <cellStyle name="Normal 21" xfId="1194" xr:uid="{00000000-0005-0000-0000-0000D1040000}"/>
    <cellStyle name="Normal 21 2" xfId="1195" xr:uid="{00000000-0005-0000-0000-0000D2040000}"/>
    <cellStyle name="Normal 210" xfId="3033" xr:uid="{D5C9CAAB-957E-4C14-8DA2-B7DBA0FFA011}"/>
    <cellStyle name="Normal 211" xfId="3352" xr:uid="{88FD38B0-1B16-4B80-B99C-58FADD3711BF}"/>
    <cellStyle name="Normal 212" xfId="3376" xr:uid="{490C4965-7766-4BD2-ABC9-5325AFF2633E}"/>
    <cellStyle name="Normal 22" xfId="1196" xr:uid="{00000000-0005-0000-0000-0000D3040000}"/>
    <cellStyle name="Normal 22 2" xfId="1197" xr:uid="{00000000-0005-0000-0000-0000D4040000}"/>
    <cellStyle name="Normal 23" xfId="1198" xr:uid="{00000000-0005-0000-0000-0000D5040000}"/>
    <cellStyle name="Normal 23 2" xfId="1199" xr:uid="{00000000-0005-0000-0000-0000D6040000}"/>
    <cellStyle name="Normal 24" xfId="1200" xr:uid="{00000000-0005-0000-0000-0000D7040000}"/>
    <cellStyle name="Normal 24 2" xfId="1201" xr:uid="{00000000-0005-0000-0000-0000D8040000}"/>
    <cellStyle name="Normal 25" xfId="1202" xr:uid="{00000000-0005-0000-0000-0000D9040000}"/>
    <cellStyle name="Normal 25 2" xfId="1203" xr:uid="{00000000-0005-0000-0000-0000DA040000}"/>
    <cellStyle name="Normal 26" xfId="1204" xr:uid="{00000000-0005-0000-0000-0000DB040000}"/>
    <cellStyle name="Normal 26 2" xfId="1205" xr:uid="{00000000-0005-0000-0000-0000DC040000}"/>
    <cellStyle name="Normal 27" xfId="11" xr:uid="{00000000-0005-0000-0000-0000DD040000}"/>
    <cellStyle name="Normal 28" xfId="1206" xr:uid="{00000000-0005-0000-0000-0000DE040000}"/>
    <cellStyle name="Normal 28 2" xfId="1207" xr:uid="{00000000-0005-0000-0000-0000DF040000}"/>
    <cellStyle name="Normal 29" xfId="1208" xr:uid="{00000000-0005-0000-0000-0000E0040000}"/>
    <cellStyle name="Normal 29 2" xfId="1209" xr:uid="{00000000-0005-0000-0000-0000E1040000}"/>
    <cellStyle name="Normal 3" xfId="9" xr:uid="{00000000-0005-0000-0000-0000E2040000}"/>
    <cellStyle name="Normal 3 1" xfId="1210" xr:uid="{00000000-0005-0000-0000-0000E3040000}"/>
    <cellStyle name="Normal 3 10" xfId="1211" xr:uid="{00000000-0005-0000-0000-0000E4040000}"/>
    <cellStyle name="Normal 3 11" xfId="1212" xr:uid="{00000000-0005-0000-0000-0000E5040000}"/>
    <cellStyle name="Normal 3 12" xfId="1213" xr:uid="{00000000-0005-0000-0000-0000E6040000}"/>
    <cellStyle name="Normal 3 13" xfId="1214" xr:uid="{00000000-0005-0000-0000-0000E7040000}"/>
    <cellStyle name="Normal 3 14" xfId="1215" xr:uid="{00000000-0005-0000-0000-0000E8040000}"/>
    <cellStyle name="Normal 3 15" xfId="1216" xr:uid="{00000000-0005-0000-0000-0000E9040000}"/>
    <cellStyle name="Normal 3 16" xfId="1217" xr:uid="{00000000-0005-0000-0000-0000EA040000}"/>
    <cellStyle name="Normal 3 17" xfId="1218" xr:uid="{00000000-0005-0000-0000-0000EB040000}"/>
    <cellStyle name="Normal 3 18" xfId="1219" xr:uid="{00000000-0005-0000-0000-0000EC040000}"/>
    <cellStyle name="Normal 3 19" xfId="1220" xr:uid="{00000000-0005-0000-0000-0000ED040000}"/>
    <cellStyle name="Normal 3 2" xfId="1221" xr:uid="{00000000-0005-0000-0000-0000EE040000}"/>
    <cellStyle name="Normal 3 2 2" xfId="1222" xr:uid="{00000000-0005-0000-0000-0000EF040000}"/>
    <cellStyle name="Normal 3 2 2 2" xfId="1223" xr:uid="{00000000-0005-0000-0000-0000F0040000}"/>
    <cellStyle name="Normal 3 2 2 3" xfId="1224" xr:uid="{00000000-0005-0000-0000-0000F1040000}"/>
    <cellStyle name="Normal 3 20" xfId="1225" xr:uid="{00000000-0005-0000-0000-0000F2040000}"/>
    <cellStyle name="Normal 3 21" xfId="1226" xr:uid="{00000000-0005-0000-0000-0000F3040000}"/>
    <cellStyle name="Normal 3 22" xfId="1227" xr:uid="{00000000-0005-0000-0000-0000F4040000}"/>
    <cellStyle name="Normal 3 23" xfId="1228" xr:uid="{00000000-0005-0000-0000-0000F5040000}"/>
    <cellStyle name="Normal 3 24" xfId="1229" xr:uid="{00000000-0005-0000-0000-0000F6040000}"/>
    <cellStyle name="Normal 3 25" xfId="1230" xr:uid="{00000000-0005-0000-0000-0000F7040000}"/>
    <cellStyle name="Normal 3 26" xfId="1231" xr:uid="{00000000-0005-0000-0000-0000F8040000}"/>
    <cellStyle name="Normal 3 27" xfId="1232" xr:uid="{00000000-0005-0000-0000-0000F9040000}"/>
    <cellStyle name="Normal 3 28" xfId="1233" xr:uid="{00000000-0005-0000-0000-0000FA040000}"/>
    <cellStyle name="Normal 3 29" xfId="1234" xr:uid="{00000000-0005-0000-0000-0000FB040000}"/>
    <cellStyle name="Normal 3 3" xfId="1235" xr:uid="{00000000-0005-0000-0000-0000FC040000}"/>
    <cellStyle name="Normal 3 3 2" xfId="1236" xr:uid="{00000000-0005-0000-0000-0000FD040000}"/>
    <cellStyle name="Normal 3 3 2 2" xfId="1237" xr:uid="{00000000-0005-0000-0000-0000FE040000}"/>
    <cellStyle name="Normal 3 3 2 3" xfId="1238" xr:uid="{00000000-0005-0000-0000-0000FF040000}"/>
    <cellStyle name="Normal 3 3 3" xfId="1239" xr:uid="{00000000-0005-0000-0000-000000050000}"/>
    <cellStyle name="Normal 3 30" xfId="1240" xr:uid="{00000000-0005-0000-0000-000001050000}"/>
    <cellStyle name="Normal 3 4" xfId="1241" xr:uid="{00000000-0005-0000-0000-000002050000}"/>
    <cellStyle name="Normal 3 4 2" xfId="1242" xr:uid="{00000000-0005-0000-0000-000003050000}"/>
    <cellStyle name="Normal 3 4 3" xfId="1243" xr:uid="{00000000-0005-0000-0000-000004050000}"/>
    <cellStyle name="Normal 3 4 4" xfId="1244" xr:uid="{00000000-0005-0000-0000-000005050000}"/>
    <cellStyle name="Normal 3 5" xfId="1245" xr:uid="{00000000-0005-0000-0000-000006050000}"/>
    <cellStyle name="Normal 3 5 2" xfId="1246" xr:uid="{00000000-0005-0000-0000-000007050000}"/>
    <cellStyle name="Normal 3 5 3" xfId="1247" xr:uid="{00000000-0005-0000-0000-000008050000}"/>
    <cellStyle name="Normal 3 6" xfId="1248" xr:uid="{00000000-0005-0000-0000-000009050000}"/>
    <cellStyle name="Normal 3 7" xfId="1249" xr:uid="{00000000-0005-0000-0000-00000A050000}"/>
    <cellStyle name="Normal 3 8" xfId="1250" xr:uid="{00000000-0005-0000-0000-00000B050000}"/>
    <cellStyle name="Normal 3 9" xfId="1251" xr:uid="{00000000-0005-0000-0000-00000C050000}"/>
    <cellStyle name="Normal 30" xfId="1252" xr:uid="{00000000-0005-0000-0000-00000D050000}"/>
    <cellStyle name="Normal 30 2" xfId="1253" xr:uid="{00000000-0005-0000-0000-00000E050000}"/>
    <cellStyle name="Normal 31" xfId="1254" xr:uid="{00000000-0005-0000-0000-00000F050000}"/>
    <cellStyle name="Normal 31 2" xfId="1255" xr:uid="{00000000-0005-0000-0000-000010050000}"/>
    <cellStyle name="Normal 32" xfId="1256" xr:uid="{00000000-0005-0000-0000-000011050000}"/>
    <cellStyle name="Normal 32 2" xfId="1257" xr:uid="{00000000-0005-0000-0000-000012050000}"/>
    <cellStyle name="Normal 33" xfId="1258" xr:uid="{00000000-0005-0000-0000-000013050000}"/>
    <cellStyle name="Normal 33 2" xfId="1259" xr:uid="{00000000-0005-0000-0000-000014050000}"/>
    <cellStyle name="Normal 34" xfId="1260" xr:uid="{00000000-0005-0000-0000-000015050000}"/>
    <cellStyle name="Normal 34 2" xfId="1261" xr:uid="{00000000-0005-0000-0000-000016050000}"/>
    <cellStyle name="Normal 35" xfId="1262" xr:uid="{00000000-0005-0000-0000-000017050000}"/>
    <cellStyle name="Normal 35 2" xfId="1263" xr:uid="{00000000-0005-0000-0000-000018050000}"/>
    <cellStyle name="Normal 36" xfId="1264" xr:uid="{00000000-0005-0000-0000-000019050000}"/>
    <cellStyle name="Normal 36 2" xfId="1265" xr:uid="{00000000-0005-0000-0000-00001A050000}"/>
    <cellStyle name="Normal 37" xfId="1266" xr:uid="{00000000-0005-0000-0000-00001B050000}"/>
    <cellStyle name="Normal 37 2" xfId="1267" xr:uid="{00000000-0005-0000-0000-00001C050000}"/>
    <cellStyle name="Normal 38" xfId="1268" xr:uid="{00000000-0005-0000-0000-00001D050000}"/>
    <cellStyle name="Normal 38 2" xfId="1269" xr:uid="{00000000-0005-0000-0000-00001E050000}"/>
    <cellStyle name="Normal 39" xfId="1270" xr:uid="{00000000-0005-0000-0000-00001F050000}"/>
    <cellStyle name="Normal 39 2" xfId="1271" xr:uid="{00000000-0005-0000-0000-000020050000}"/>
    <cellStyle name="Normal 4" xfId="1272" xr:uid="{00000000-0005-0000-0000-000021050000}"/>
    <cellStyle name="Normal 4 10" xfId="1273" xr:uid="{00000000-0005-0000-0000-000022050000}"/>
    <cellStyle name="Normal 4 11" xfId="1274" xr:uid="{00000000-0005-0000-0000-000023050000}"/>
    <cellStyle name="Normal 4 12" xfId="1275" xr:uid="{00000000-0005-0000-0000-000024050000}"/>
    <cellStyle name="Normal 4 13" xfId="1276" xr:uid="{00000000-0005-0000-0000-000025050000}"/>
    <cellStyle name="Normal 4 14" xfId="1277" xr:uid="{00000000-0005-0000-0000-000026050000}"/>
    <cellStyle name="Normal 4 15" xfId="1278" xr:uid="{00000000-0005-0000-0000-000027050000}"/>
    <cellStyle name="Normal 4 16" xfId="1279" xr:uid="{00000000-0005-0000-0000-000028050000}"/>
    <cellStyle name="Normal 4 17" xfId="1280" xr:uid="{00000000-0005-0000-0000-000029050000}"/>
    <cellStyle name="Normal 4 18" xfId="1281" xr:uid="{00000000-0005-0000-0000-00002A050000}"/>
    <cellStyle name="Normal 4 19" xfId="1282" xr:uid="{00000000-0005-0000-0000-00002B050000}"/>
    <cellStyle name="Normal 4 2" xfId="1283" xr:uid="{00000000-0005-0000-0000-00002C050000}"/>
    <cellStyle name="Normal 4 2 2" xfId="1284" xr:uid="{00000000-0005-0000-0000-00002D050000}"/>
    <cellStyle name="Normal 4 20" xfId="1285" xr:uid="{00000000-0005-0000-0000-00002E050000}"/>
    <cellStyle name="Normal 4 3" xfId="1286" xr:uid="{00000000-0005-0000-0000-00002F050000}"/>
    <cellStyle name="Normal 4 3 2" xfId="1287" xr:uid="{00000000-0005-0000-0000-000030050000}"/>
    <cellStyle name="Normal 4 4" xfId="1288" xr:uid="{00000000-0005-0000-0000-000031050000}"/>
    <cellStyle name="Normal 4 5" xfId="1289" xr:uid="{00000000-0005-0000-0000-000032050000}"/>
    <cellStyle name="Normal 4 6" xfId="1290" xr:uid="{00000000-0005-0000-0000-000033050000}"/>
    <cellStyle name="Normal 4 7" xfId="1291" xr:uid="{00000000-0005-0000-0000-000034050000}"/>
    <cellStyle name="Normal 4 8" xfId="1292" xr:uid="{00000000-0005-0000-0000-000035050000}"/>
    <cellStyle name="Normal 4 9" xfId="1293" xr:uid="{00000000-0005-0000-0000-000036050000}"/>
    <cellStyle name="Normal 4_Cópia de Orçamento SBTT" xfId="1294" xr:uid="{00000000-0005-0000-0000-000037050000}"/>
    <cellStyle name="Normal 40" xfId="1295" xr:uid="{00000000-0005-0000-0000-000038050000}"/>
    <cellStyle name="Normal 40 2" xfId="1296" xr:uid="{00000000-0005-0000-0000-000039050000}"/>
    <cellStyle name="Normal 41" xfId="1297" xr:uid="{00000000-0005-0000-0000-00003A050000}"/>
    <cellStyle name="Normal 41 2" xfId="1298" xr:uid="{00000000-0005-0000-0000-00003B050000}"/>
    <cellStyle name="Normal 42" xfId="1299" xr:uid="{00000000-0005-0000-0000-00003C050000}"/>
    <cellStyle name="Normal 42 2" xfId="1300" xr:uid="{00000000-0005-0000-0000-00003D050000}"/>
    <cellStyle name="Normal 43" xfId="1301" xr:uid="{00000000-0005-0000-0000-00003E050000}"/>
    <cellStyle name="Normal 44" xfId="1302" xr:uid="{00000000-0005-0000-0000-00003F050000}"/>
    <cellStyle name="Normal 45" xfId="1303" xr:uid="{00000000-0005-0000-0000-000040050000}"/>
    <cellStyle name="Normal 46" xfId="1304" xr:uid="{00000000-0005-0000-0000-000041050000}"/>
    <cellStyle name="Normal 46 2" xfId="1305" xr:uid="{00000000-0005-0000-0000-000042050000}"/>
    <cellStyle name="Normal 47" xfId="1306" xr:uid="{00000000-0005-0000-0000-000043050000}"/>
    <cellStyle name="Normal 47 2" xfId="1307" xr:uid="{00000000-0005-0000-0000-000044050000}"/>
    <cellStyle name="Normal 48" xfId="1308" xr:uid="{00000000-0005-0000-0000-000045050000}"/>
    <cellStyle name="Normal 48 2" xfId="1309" xr:uid="{00000000-0005-0000-0000-000046050000}"/>
    <cellStyle name="Normal 49" xfId="1310" xr:uid="{00000000-0005-0000-0000-000047050000}"/>
    <cellStyle name="Normal 5" xfId="1311" xr:uid="{00000000-0005-0000-0000-000048050000}"/>
    <cellStyle name="Normal 5 2" xfId="1312" xr:uid="{00000000-0005-0000-0000-000049050000}"/>
    <cellStyle name="Normal 5 2 2" xfId="1313" xr:uid="{00000000-0005-0000-0000-00004A050000}"/>
    <cellStyle name="Normal 5 2 2 2" xfId="1314" xr:uid="{00000000-0005-0000-0000-00004B050000}"/>
    <cellStyle name="Normal 5 3" xfId="1315" xr:uid="{00000000-0005-0000-0000-00004C050000}"/>
    <cellStyle name="Normal 50" xfId="1316" xr:uid="{00000000-0005-0000-0000-00004D050000}"/>
    <cellStyle name="Normal 50 2" xfId="1317" xr:uid="{00000000-0005-0000-0000-00004E050000}"/>
    <cellStyle name="Normal 51" xfId="1318" xr:uid="{00000000-0005-0000-0000-00004F050000}"/>
    <cellStyle name="Normal 52" xfId="1319" xr:uid="{00000000-0005-0000-0000-000050050000}"/>
    <cellStyle name="Normal 52 2" xfId="1320" xr:uid="{00000000-0005-0000-0000-000051050000}"/>
    <cellStyle name="Normal 53" xfId="1321" xr:uid="{00000000-0005-0000-0000-000052050000}"/>
    <cellStyle name="Normal 54" xfId="1322" xr:uid="{00000000-0005-0000-0000-000053050000}"/>
    <cellStyle name="Normal 55" xfId="1323" xr:uid="{00000000-0005-0000-0000-000054050000}"/>
    <cellStyle name="Normal 56" xfId="1324" xr:uid="{00000000-0005-0000-0000-000055050000}"/>
    <cellStyle name="Normal 56 2" xfId="1325" xr:uid="{00000000-0005-0000-0000-000056050000}"/>
    <cellStyle name="Normal 57" xfId="1326" xr:uid="{00000000-0005-0000-0000-000057050000}"/>
    <cellStyle name="Normal 57 2" xfId="1327" xr:uid="{00000000-0005-0000-0000-000058050000}"/>
    <cellStyle name="Normal 58" xfId="1328" xr:uid="{00000000-0005-0000-0000-000059050000}"/>
    <cellStyle name="Normal 59" xfId="1329" xr:uid="{00000000-0005-0000-0000-00005A050000}"/>
    <cellStyle name="Normal 6" xfId="1330" xr:uid="{00000000-0005-0000-0000-00005B050000}"/>
    <cellStyle name="Normal 6 2" xfId="1331" xr:uid="{00000000-0005-0000-0000-00005C050000}"/>
    <cellStyle name="Normal 6 3" xfId="1332" xr:uid="{00000000-0005-0000-0000-00005D050000}"/>
    <cellStyle name="Normal 60" xfId="1333" xr:uid="{00000000-0005-0000-0000-00005E050000}"/>
    <cellStyle name="Normal 60 2" xfId="1334" xr:uid="{00000000-0005-0000-0000-00005F050000}"/>
    <cellStyle name="Normal 61" xfId="1335" xr:uid="{00000000-0005-0000-0000-000060050000}"/>
    <cellStyle name="Normal 62" xfId="1336" xr:uid="{00000000-0005-0000-0000-000061050000}"/>
    <cellStyle name="Normal 63" xfId="1337" xr:uid="{00000000-0005-0000-0000-000062050000}"/>
    <cellStyle name="Normal 64" xfId="1338" xr:uid="{00000000-0005-0000-0000-000063050000}"/>
    <cellStyle name="Normal 65" xfId="1339" xr:uid="{00000000-0005-0000-0000-000064050000}"/>
    <cellStyle name="Normal 66" xfId="1340" xr:uid="{00000000-0005-0000-0000-000065050000}"/>
    <cellStyle name="Normal 67" xfId="1341" xr:uid="{00000000-0005-0000-0000-000066050000}"/>
    <cellStyle name="Normal 68" xfId="1342" xr:uid="{00000000-0005-0000-0000-000067050000}"/>
    <cellStyle name="Normal 69" xfId="1343" xr:uid="{00000000-0005-0000-0000-000068050000}"/>
    <cellStyle name="Normal 7" xfId="1344" xr:uid="{00000000-0005-0000-0000-000069050000}"/>
    <cellStyle name="Normal 7 2" xfId="1345" xr:uid="{00000000-0005-0000-0000-00006A050000}"/>
    <cellStyle name="Normal 7 3" xfId="1346" xr:uid="{00000000-0005-0000-0000-00006B050000}"/>
    <cellStyle name="Normal 7 3 2" xfId="1347" xr:uid="{00000000-0005-0000-0000-00006C050000}"/>
    <cellStyle name="Normal 70" xfId="1348" xr:uid="{00000000-0005-0000-0000-00006D050000}"/>
    <cellStyle name="Normal 71" xfId="1349" xr:uid="{00000000-0005-0000-0000-00006E050000}"/>
    <cellStyle name="Normal 72" xfId="1350" xr:uid="{00000000-0005-0000-0000-00006F050000}"/>
    <cellStyle name="Normal 73" xfId="1351" xr:uid="{00000000-0005-0000-0000-000070050000}"/>
    <cellStyle name="Normal 74" xfId="1352" xr:uid="{00000000-0005-0000-0000-000071050000}"/>
    <cellStyle name="Normal 75" xfId="1353" xr:uid="{00000000-0005-0000-0000-000072050000}"/>
    <cellStyle name="Normal 76" xfId="1354" xr:uid="{00000000-0005-0000-0000-000073050000}"/>
    <cellStyle name="Normal 77" xfId="1355" xr:uid="{00000000-0005-0000-0000-000074050000}"/>
    <cellStyle name="Normal 78" xfId="1356" xr:uid="{00000000-0005-0000-0000-000075050000}"/>
    <cellStyle name="Normal 79" xfId="1357" xr:uid="{00000000-0005-0000-0000-000076050000}"/>
    <cellStyle name="Normal 8" xfId="1358" xr:uid="{00000000-0005-0000-0000-000077050000}"/>
    <cellStyle name="Normal 8 2" xfId="1359" xr:uid="{00000000-0005-0000-0000-000078050000}"/>
    <cellStyle name="Normal 8 3" xfId="1360" xr:uid="{00000000-0005-0000-0000-000079050000}"/>
    <cellStyle name="Normal 80" xfId="1361" xr:uid="{00000000-0005-0000-0000-00007A050000}"/>
    <cellStyle name="Normal 81" xfId="1362" xr:uid="{00000000-0005-0000-0000-00007B050000}"/>
    <cellStyle name="Normal 82" xfId="1363" xr:uid="{00000000-0005-0000-0000-00007C050000}"/>
    <cellStyle name="Normal 83" xfId="1364" xr:uid="{00000000-0005-0000-0000-00007D050000}"/>
    <cellStyle name="Normal 84" xfId="1365" xr:uid="{00000000-0005-0000-0000-00007E050000}"/>
    <cellStyle name="Normal 85" xfId="1366" xr:uid="{00000000-0005-0000-0000-00007F050000}"/>
    <cellStyle name="Normal 86" xfId="1367" xr:uid="{00000000-0005-0000-0000-000080050000}"/>
    <cellStyle name="Normal 87" xfId="1368" xr:uid="{00000000-0005-0000-0000-000081050000}"/>
    <cellStyle name="Normal 88" xfId="1369" xr:uid="{00000000-0005-0000-0000-000082050000}"/>
    <cellStyle name="Normal 89" xfId="1370" xr:uid="{00000000-0005-0000-0000-000083050000}"/>
    <cellStyle name="Normal 9" xfId="1371" xr:uid="{00000000-0005-0000-0000-000084050000}"/>
    <cellStyle name="Normal 9 2" xfId="1372" xr:uid="{00000000-0005-0000-0000-000085050000}"/>
    <cellStyle name="Normal 90" xfId="1373" xr:uid="{00000000-0005-0000-0000-000086050000}"/>
    <cellStyle name="Normal 91" xfId="1374" xr:uid="{00000000-0005-0000-0000-000087050000}"/>
    <cellStyle name="Normal 92" xfId="1375" xr:uid="{00000000-0005-0000-0000-000088050000}"/>
    <cellStyle name="Normal 93" xfId="1376" xr:uid="{00000000-0005-0000-0000-000089050000}"/>
    <cellStyle name="Normal 94" xfId="1377" xr:uid="{00000000-0005-0000-0000-00008A050000}"/>
    <cellStyle name="Normal 95" xfId="1378" xr:uid="{00000000-0005-0000-0000-00008B050000}"/>
    <cellStyle name="Normal 96" xfId="1379" xr:uid="{00000000-0005-0000-0000-00008C050000}"/>
    <cellStyle name="Normal 97" xfId="1380" xr:uid="{00000000-0005-0000-0000-00008D050000}"/>
    <cellStyle name="Normal 98" xfId="1381" xr:uid="{00000000-0005-0000-0000-00008E050000}"/>
    <cellStyle name="Normal 99" xfId="1382" xr:uid="{00000000-0005-0000-0000-00008F050000}"/>
    <cellStyle name="Normal_O&amp;M#BM" xfId="2241" xr:uid="{00000000-0005-0000-0000-000090050000}"/>
    <cellStyle name="Normal_Pesquisa no referencial 10 de maio de 2013" xfId="6" xr:uid="{00000000-0005-0000-0000-000091050000}"/>
    <cellStyle name="Nota 1" xfId="1383" xr:uid="{00000000-0005-0000-0000-000092050000}"/>
    <cellStyle name="Nota 1 2" xfId="2152" xr:uid="{00000000-0005-0000-0000-000093050000}"/>
    <cellStyle name="Nota 1 2 2" xfId="3084" xr:uid="{586574A2-907A-4A12-B88B-5548636BD968}"/>
    <cellStyle name="Nota 1 2 3" xfId="3264" xr:uid="{D9FB16D2-F1CF-4FDE-9468-9BF5BF12DB14}"/>
    <cellStyle name="Nota 1 2 4" xfId="3423" xr:uid="{52ECE94F-5993-451D-AEE0-9E238E59AC24}"/>
    <cellStyle name="Nota 1 2 5" xfId="3580" xr:uid="{2204570C-573C-492E-AC99-CCEE8DFD5379}"/>
    <cellStyle name="Nota 1 3" xfId="2607" xr:uid="{2ADC4EE8-DD89-463D-8EB8-E2E140327700}"/>
    <cellStyle name="Nota 1 4" xfId="2353" xr:uid="{1B3D7B06-1503-4D4F-993E-BEA34A92B761}"/>
    <cellStyle name="Nota 1 5" xfId="2544" xr:uid="{DAE0A1E7-668A-4E1F-9C97-4FE400815CFA}"/>
    <cellStyle name="Nota 1 6" xfId="2322" xr:uid="{B8859255-2512-4FE5-81F8-969E0149A28D}"/>
    <cellStyle name="Nota 10" xfId="1384" xr:uid="{00000000-0005-0000-0000-000094050000}"/>
    <cellStyle name="Nota 10 2" xfId="1385" xr:uid="{00000000-0005-0000-0000-000095050000}"/>
    <cellStyle name="Nota 10 2 2" xfId="2153" xr:uid="{00000000-0005-0000-0000-000096050000}"/>
    <cellStyle name="Nota 10 2 2 2" xfId="3085" xr:uid="{5EFB0426-C462-4DA2-B316-117D74139833}"/>
    <cellStyle name="Nota 10 2 2 3" xfId="3265" xr:uid="{4A298255-9B03-45B1-A3AB-3B34F48683EE}"/>
    <cellStyle name="Nota 10 2 2 4" xfId="3424" xr:uid="{C767B22A-B513-4244-B156-114A14B94037}"/>
    <cellStyle name="Nota 10 2 2 5" xfId="3581" xr:uid="{58B4D63E-FE6B-42CA-A56F-10BEC02F3B43}"/>
    <cellStyle name="Nota 10 2 3" xfId="2608" xr:uid="{26910A52-BC1E-47CD-AA04-B85CD382E8E7}"/>
    <cellStyle name="Nota 10 2 4" xfId="2352" xr:uid="{BAD8CE77-8A1E-4DBC-81F4-349291384448}"/>
    <cellStyle name="Nota 10 2 5" xfId="2545" xr:uid="{AF164675-14A4-4B61-A9BA-65011B7F2387}"/>
    <cellStyle name="Nota 10 2 6" xfId="2321" xr:uid="{36D6D4CB-257F-4D20-8E1C-2393D9720171}"/>
    <cellStyle name="Nota 11" xfId="1386" xr:uid="{00000000-0005-0000-0000-000097050000}"/>
    <cellStyle name="Nota 11 2" xfId="1387" xr:uid="{00000000-0005-0000-0000-000098050000}"/>
    <cellStyle name="Nota 11 2 2" xfId="2154" xr:uid="{00000000-0005-0000-0000-000099050000}"/>
    <cellStyle name="Nota 11 2 2 2" xfId="3086" xr:uid="{72E4CEE8-B5F4-4404-91A1-647C1EBF2F4E}"/>
    <cellStyle name="Nota 11 2 2 3" xfId="3266" xr:uid="{727272E3-9BA0-4BDC-976F-8822B011270A}"/>
    <cellStyle name="Nota 11 2 2 4" xfId="3425" xr:uid="{C167697B-39EE-4798-AB68-BE41F684D0FD}"/>
    <cellStyle name="Nota 11 2 2 5" xfId="3582" xr:uid="{045B6147-995E-4A83-82AD-9DC557A570E4}"/>
    <cellStyle name="Nota 11 2 3" xfId="2609" xr:uid="{E606339A-64B8-47B2-AD05-9CEBEB511E49}"/>
    <cellStyle name="Nota 11 2 4" xfId="2351" xr:uid="{E196FD4B-CF57-4D51-8980-0F21D95D9E1D}"/>
    <cellStyle name="Nota 11 2 5" xfId="2546" xr:uid="{5EEBD1B7-81C9-4D17-9237-09C5A989FFAB}"/>
    <cellStyle name="Nota 11 2 6" xfId="2320" xr:uid="{46D2F26E-7B4D-40E6-B670-9AE81A66370B}"/>
    <cellStyle name="Nota 12" xfId="1388" xr:uid="{00000000-0005-0000-0000-00009A050000}"/>
    <cellStyle name="Nota 12 2" xfId="1389" xr:uid="{00000000-0005-0000-0000-00009B050000}"/>
    <cellStyle name="Nota 12 2 2" xfId="2155" xr:uid="{00000000-0005-0000-0000-00009C050000}"/>
    <cellStyle name="Nota 12 2 2 2" xfId="3087" xr:uid="{18487E8F-5BDA-4808-AE56-DC1058C461A3}"/>
    <cellStyle name="Nota 12 2 2 3" xfId="3267" xr:uid="{4DB2848E-7EF6-410E-96F7-52FB416DD8DB}"/>
    <cellStyle name="Nota 12 2 2 4" xfId="3426" xr:uid="{0E4A921B-FB02-40C3-8B77-DD050D15AD02}"/>
    <cellStyle name="Nota 12 2 2 5" xfId="3583" xr:uid="{1F65A8F6-AAAD-4623-9EC0-576125498207}"/>
    <cellStyle name="Nota 12 2 3" xfId="2610" xr:uid="{D9EBC42D-8154-436E-8BCB-240BFAFA84FD}"/>
    <cellStyle name="Nota 12 2 4" xfId="2350" xr:uid="{46871ED8-0C74-43E8-96F8-E514B3FC05BF}"/>
    <cellStyle name="Nota 12 2 5" xfId="2547" xr:uid="{D24B7868-6358-471B-A0A7-35ED9B272FD6}"/>
    <cellStyle name="Nota 12 2 6" xfId="2317" xr:uid="{292CF058-D21A-46A7-AFCC-04933C5E09EF}"/>
    <cellStyle name="Nota 13" xfId="1390" xr:uid="{00000000-0005-0000-0000-00009D050000}"/>
    <cellStyle name="Nota 13 2" xfId="1391" xr:uid="{00000000-0005-0000-0000-00009E050000}"/>
    <cellStyle name="Nota 13 2 2" xfId="2156" xr:uid="{00000000-0005-0000-0000-00009F050000}"/>
    <cellStyle name="Nota 13 2 2 2" xfId="3088" xr:uid="{9A4C9879-4635-4F2D-8AD3-CA25AE657DEC}"/>
    <cellStyle name="Nota 13 2 2 3" xfId="3268" xr:uid="{8E4A6DF1-2AD9-46CB-BEF2-0FCDC79B4BA2}"/>
    <cellStyle name="Nota 13 2 2 4" xfId="3427" xr:uid="{6BB736B9-9CEE-4EE7-9E13-0819065F27C3}"/>
    <cellStyle name="Nota 13 2 2 5" xfId="3584" xr:uid="{9A137F6E-DCA3-409F-A8E9-8D42B7659775}"/>
    <cellStyle name="Nota 13 2 3" xfId="2611" xr:uid="{69A0F95B-28D6-4D50-89A8-3E80DE75D14B}"/>
    <cellStyle name="Nota 13 2 4" xfId="2349" xr:uid="{E2E14E2C-B9D3-49CB-9E87-EE3380694B30}"/>
    <cellStyle name="Nota 13 2 5" xfId="2548" xr:uid="{92F452F8-F585-48D7-BB30-E0398A6198EA}"/>
    <cellStyle name="Nota 13 2 6" xfId="2315" xr:uid="{7D68A66B-581C-4546-A0D7-AAA30255DDAF}"/>
    <cellStyle name="Nota 14" xfId="1392" xr:uid="{00000000-0005-0000-0000-0000A0050000}"/>
    <cellStyle name="Nota 14 2" xfId="1393" xr:uid="{00000000-0005-0000-0000-0000A1050000}"/>
    <cellStyle name="Nota 14 2 2" xfId="2157" xr:uid="{00000000-0005-0000-0000-0000A2050000}"/>
    <cellStyle name="Nota 14 2 2 2" xfId="3089" xr:uid="{3A713A73-B23A-443A-ADEB-E6E7453020CC}"/>
    <cellStyle name="Nota 14 2 2 3" xfId="3269" xr:uid="{ABCA1B50-9F32-4CC6-888C-8DE639160B0E}"/>
    <cellStyle name="Nota 14 2 2 4" xfId="3428" xr:uid="{E1F60662-89F1-4ECB-980B-DE1A4A37502D}"/>
    <cellStyle name="Nota 14 2 2 5" xfId="3585" xr:uid="{9E1085A3-17A5-4717-A99D-5BD8E7E15D2D}"/>
    <cellStyle name="Nota 14 2 3" xfId="2612" xr:uid="{35FA64F4-4F7C-40C2-B5EE-50FC11027FCA}"/>
    <cellStyle name="Nota 14 2 4" xfId="2348" xr:uid="{DD83629A-6ECF-43E8-916C-F80F19A8C3C8}"/>
    <cellStyle name="Nota 14 2 5" xfId="2549" xr:uid="{C2A1ADC9-4B27-4F79-A414-600C66473003}"/>
    <cellStyle name="Nota 14 2 6" xfId="2314" xr:uid="{07A81EA8-0DD0-4B94-B59A-4603B051BA14}"/>
    <cellStyle name="Nota 15" xfId="1394" xr:uid="{00000000-0005-0000-0000-0000A3050000}"/>
    <cellStyle name="Nota 15 2" xfId="1395" xr:uid="{00000000-0005-0000-0000-0000A4050000}"/>
    <cellStyle name="Nota 15 2 2" xfId="2158" xr:uid="{00000000-0005-0000-0000-0000A5050000}"/>
    <cellStyle name="Nota 15 2 2 2" xfId="3090" xr:uid="{9ADA41C9-AC7C-4878-9166-711232B5556C}"/>
    <cellStyle name="Nota 15 2 2 3" xfId="3270" xr:uid="{741A6AD4-B84E-40F9-92B0-4D31E6360D71}"/>
    <cellStyle name="Nota 15 2 2 4" xfId="3429" xr:uid="{CCE731D3-4C18-448A-BB58-01D005073973}"/>
    <cellStyle name="Nota 15 2 2 5" xfId="3586" xr:uid="{E483F729-CF7C-406B-A83B-8F54424DDA06}"/>
    <cellStyle name="Nota 15 2 3" xfId="2613" xr:uid="{1E99FFA5-A488-4878-927A-69CB34C23953}"/>
    <cellStyle name="Nota 15 2 4" xfId="2347" xr:uid="{64644C61-C483-4978-B852-8F3190C28FB9}"/>
    <cellStyle name="Nota 15 2 5" xfId="2550" xr:uid="{6632FC68-ADC8-4A95-98C8-EFCE3B15C263}"/>
    <cellStyle name="Nota 15 2 6" xfId="2313" xr:uid="{E540B2AE-88A2-4A38-B86E-E52152E890A5}"/>
    <cellStyle name="Nota 16" xfId="1396" xr:uid="{00000000-0005-0000-0000-0000A6050000}"/>
    <cellStyle name="Nota 16 2" xfId="1397" xr:uid="{00000000-0005-0000-0000-0000A7050000}"/>
    <cellStyle name="Nota 16 2 2" xfId="2159" xr:uid="{00000000-0005-0000-0000-0000A8050000}"/>
    <cellStyle name="Nota 16 2 2 2" xfId="3091" xr:uid="{8EF9FE93-948C-433C-9AF3-C830F6147B47}"/>
    <cellStyle name="Nota 16 2 2 3" xfId="3271" xr:uid="{21845D3B-E075-4136-9429-66C73F8FB123}"/>
    <cellStyle name="Nota 16 2 2 4" xfId="3430" xr:uid="{72C76B59-1742-437A-82AA-D04A07B12C52}"/>
    <cellStyle name="Nota 16 2 2 5" xfId="3587" xr:uid="{0B487C6B-58F9-4172-BE6D-52670FF30730}"/>
    <cellStyle name="Nota 16 2 3" xfId="2614" xr:uid="{E7651558-F546-43B3-AEB3-2ABF80041442}"/>
    <cellStyle name="Nota 16 2 4" xfId="2346" xr:uid="{C33A1B51-5236-45DB-B4F3-17616B9D400D}"/>
    <cellStyle name="Nota 16 2 5" xfId="2551" xr:uid="{53C754F9-7755-4017-BD3E-5C2A225BA1F9}"/>
    <cellStyle name="Nota 16 2 6" xfId="2312" xr:uid="{3E01E6E0-F3BC-4439-8863-BB5968BD181D}"/>
    <cellStyle name="Nota 17" xfId="1398" xr:uid="{00000000-0005-0000-0000-0000A9050000}"/>
    <cellStyle name="Nota 17 2" xfId="1399" xr:uid="{00000000-0005-0000-0000-0000AA050000}"/>
    <cellStyle name="Nota 17 2 2" xfId="2160" xr:uid="{00000000-0005-0000-0000-0000AB050000}"/>
    <cellStyle name="Nota 17 2 2 2" xfId="3092" xr:uid="{D00F9A46-2789-4353-8A46-C6B073C545A4}"/>
    <cellStyle name="Nota 17 2 2 3" xfId="3272" xr:uid="{7776A9DF-33AC-472B-A11E-97C2A61BFF8C}"/>
    <cellStyle name="Nota 17 2 2 4" xfId="3431" xr:uid="{6D4BD8B0-2BFA-49A4-B6C0-791AEFBF834F}"/>
    <cellStyle name="Nota 17 2 2 5" xfId="3588" xr:uid="{EF7B27A4-E4E1-4698-B515-4FFEE7E3C404}"/>
    <cellStyle name="Nota 17 2 3" xfId="2615" xr:uid="{3820483A-0C48-4D7A-B061-EC8243D16825}"/>
    <cellStyle name="Nota 17 2 4" xfId="2345" xr:uid="{270B6AC8-4572-44F9-859C-F7774F75D5B3}"/>
    <cellStyle name="Nota 17 2 5" xfId="2552" xr:uid="{3428297B-682E-4AF8-86CB-7EAC4F0CA678}"/>
    <cellStyle name="Nota 17 2 6" xfId="2305" xr:uid="{015A418B-26B5-46EE-9EAE-F94012B647A7}"/>
    <cellStyle name="Nota 18" xfId="1400" xr:uid="{00000000-0005-0000-0000-0000AC050000}"/>
    <cellStyle name="Nota 19" xfId="1401" xr:uid="{00000000-0005-0000-0000-0000AD050000}"/>
    <cellStyle name="Nota 2" xfId="1402" xr:uid="{00000000-0005-0000-0000-0000AE050000}"/>
    <cellStyle name="Nota 2 10" xfId="1403" xr:uid="{00000000-0005-0000-0000-0000AF050000}"/>
    <cellStyle name="Nota 2 10 2" xfId="2162" xr:uid="{00000000-0005-0000-0000-0000B0050000}"/>
    <cellStyle name="Nota 2 10 2 2" xfId="3094" xr:uid="{0017312A-24CD-4F83-9AFD-673E75E2F9A4}"/>
    <cellStyle name="Nota 2 10 2 3" xfId="3274" xr:uid="{C7D3E37D-787E-4E8E-AA67-568574D58157}"/>
    <cellStyle name="Nota 2 10 2 4" xfId="3433" xr:uid="{EE99F014-10EC-4224-907C-40003161BE5D}"/>
    <cellStyle name="Nota 2 10 2 5" xfId="3590" xr:uid="{17BF1700-0B40-437B-B2A4-89DBEEE0507C}"/>
    <cellStyle name="Nota 2 10 3" xfId="2617" xr:uid="{139A9A07-D4CC-410A-A8D1-A8AECD50D66E}"/>
    <cellStyle name="Nota 2 10 4" xfId="2343" xr:uid="{656B0137-065A-4C35-A9EC-B847F991FC3A}"/>
    <cellStyle name="Nota 2 10 5" xfId="2554" xr:uid="{1E54FBFE-F564-40BB-8B4F-5ED6E476154D}"/>
    <cellStyle name="Nota 2 10 6" xfId="2301" xr:uid="{A2C68DF8-54DD-4BD6-A2D3-099289440420}"/>
    <cellStyle name="Nota 2 11" xfId="1404" xr:uid="{00000000-0005-0000-0000-0000B1050000}"/>
    <cellStyle name="Nota 2 11 2" xfId="2163" xr:uid="{00000000-0005-0000-0000-0000B2050000}"/>
    <cellStyle name="Nota 2 11 2 2" xfId="3095" xr:uid="{60663C2B-F572-48A0-A4A7-4B95397B3C91}"/>
    <cellStyle name="Nota 2 11 2 3" xfId="3275" xr:uid="{49690DC4-C553-42CC-AA9E-02D776F25B1B}"/>
    <cellStyle name="Nota 2 11 2 4" xfId="3434" xr:uid="{DAB133AB-14D4-4838-8597-9C3331B3CFC0}"/>
    <cellStyle name="Nota 2 11 2 5" xfId="3591" xr:uid="{22F33B37-2EDB-451B-B7B1-401A0297F31F}"/>
    <cellStyle name="Nota 2 11 3" xfId="2618" xr:uid="{D57FD902-A47B-4C18-BD6D-DFA0D3625462}"/>
    <cellStyle name="Nota 2 11 4" xfId="2342" xr:uid="{65BE1060-F7A0-4382-9928-8C61D2FCEB30}"/>
    <cellStyle name="Nota 2 11 5" xfId="2555" xr:uid="{DDCAD415-CA3B-474B-8E5D-C47237E06364}"/>
    <cellStyle name="Nota 2 11 6" xfId="2300" xr:uid="{8C17B390-EE40-4CDB-A717-E7FC189D72FC}"/>
    <cellStyle name="Nota 2 12" xfId="1405" xr:uid="{00000000-0005-0000-0000-0000B3050000}"/>
    <cellStyle name="Nota 2 12 2" xfId="2164" xr:uid="{00000000-0005-0000-0000-0000B4050000}"/>
    <cellStyle name="Nota 2 12 2 2" xfId="3096" xr:uid="{372FD3E3-35BE-4AC7-9A3E-9DEFCECB4987}"/>
    <cellStyle name="Nota 2 12 2 3" xfId="3276" xr:uid="{49D44461-B498-4F85-82E4-C9C02ECF0251}"/>
    <cellStyle name="Nota 2 12 2 4" xfId="3435" xr:uid="{E1D05E70-8AE1-48DE-A41F-52D6C207FF55}"/>
    <cellStyle name="Nota 2 12 2 5" xfId="3592" xr:uid="{2D97A247-3DBF-46E8-B45B-039A2DE48B4A}"/>
    <cellStyle name="Nota 2 12 3" xfId="2619" xr:uid="{1D6B09AE-33C2-4F82-BE5D-39ECC984CEBD}"/>
    <cellStyle name="Nota 2 12 4" xfId="2341" xr:uid="{E5CA58DB-452A-4C00-85DE-AD89F9C7EE4B}"/>
    <cellStyle name="Nota 2 12 5" xfId="2556" xr:uid="{9EC8774A-DF3C-4AA7-AC73-682509CCA381}"/>
    <cellStyle name="Nota 2 12 6" xfId="2299" xr:uid="{E135F7FC-D3BE-401F-A8C7-0306B58E36EB}"/>
    <cellStyle name="Nota 2 13" xfId="1406" xr:uid="{00000000-0005-0000-0000-0000B5050000}"/>
    <cellStyle name="Nota 2 13 2" xfId="2165" xr:uid="{00000000-0005-0000-0000-0000B6050000}"/>
    <cellStyle name="Nota 2 13 2 2" xfId="3097" xr:uid="{6210079A-ED8B-417A-9DCA-6BAB2B134851}"/>
    <cellStyle name="Nota 2 13 2 3" xfId="3277" xr:uid="{9103F37D-8E4B-4A33-842D-BB910E202DC1}"/>
    <cellStyle name="Nota 2 13 2 4" xfId="3436" xr:uid="{DB01D963-DB7D-4F67-9A3D-7B066733A5FB}"/>
    <cellStyle name="Nota 2 13 2 5" xfId="3593" xr:uid="{9E590C4B-294C-4D12-AE9C-D1AA045331DC}"/>
    <cellStyle name="Nota 2 13 3" xfId="2620" xr:uid="{0ABF095C-B5AD-4374-B89E-E3D2330BAB8D}"/>
    <cellStyle name="Nota 2 13 4" xfId="2340" xr:uid="{16BA613E-2415-477F-B07D-86D894736B4D}"/>
    <cellStyle name="Nota 2 13 5" xfId="2557" xr:uid="{E79E4D4D-0397-4559-8C48-69F8519FB8B5}"/>
    <cellStyle name="Nota 2 13 6" xfId="3031" xr:uid="{0EBC7926-A4F1-43F3-BE59-18BBA381C23E}"/>
    <cellStyle name="Nota 2 14" xfId="1407" xr:uid="{00000000-0005-0000-0000-0000B7050000}"/>
    <cellStyle name="Nota 2 14 2" xfId="2166" xr:uid="{00000000-0005-0000-0000-0000B8050000}"/>
    <cellStyle name="Nota 2 14 2 2" xfId="3098" xr:uid="{EA4B218A-E2C2-4304-ABA7-31DB42D7EFD4}"/>
    <cellStyle name="Nota 2 14 2 3" xfId="3278" xr:uid="{91404A02-BC1E-431D-BA33-CB27548EE58E}"/>
    <cellStyle name="Nota 2 14 2 4" xfId="3437" xr:uid="{BC3EF0B3-059D-429D-9424-6553B56CCD5D}"/>
    <cellStyle name="Nota 2 14 2 5" xfId="3594" xr:uid="{501F9065-B293-43B1-A60B-75998E0C945A}"/>
    <cellStyle name="Nota 2 14 3" xfId="2621" xr:uid="{EBE7357B-FE18-40C4-B9EC-2E72AFF88806}"/>
    <cellStyle name="Nota 2 14 4" xfId="2339" xr:uid="{B43C5908-0382-47FA-856C-10E658D041F1}"/>
    <cellStyle name="Nota 2 14 5" xfId="2558" xr:uid="{9E224DD4-B0A6-4F4C-8894-D2B3C05CE415}"/>
    <cellStyle name="Nota 2 14 6" xfId="2298" xr:uid="{E50FB5B5-6DC9-4878-88E3-180DFE606A3A}"/>
    <cellStyle name="Nota 2 15" xfId="1408" xr:uid="{00000000-0005-0000-0000-0000B9050000}"/>
    <cellStyle name="Nota 2 15 2" xfId="2167" xr:uid="{00000000-0005-0000-0000-0000BA050000}"/>
    <cellStyle name="Nota 2 15 2 2" xfId="3099" xr:uid="{E101E1FA-2F23-4A2A-A669-4D3A171655D3}"/>
    <cellStyle name="Nota 2 15 2 3" xfId="3279" xr:uid="{7B27F725-AB6F-4946-BB23-FA3E8FA34A66}"/>
    <cellStyle name="Nota 2 15 2 4" xfId="3438" xr:uid="{F9E1C0A7-AF33-4571-AB30-F32ED70DF5D3}"/>
    <cellStyle name="Nota 2 15 2 5" xfId="3595" xr:uid="{D894D84E-2A32-483A-99B1-6172FD94298F}"/>
    <cellStyle name="Nota 2 15 3" xfId="2622" xr:uid="{996260F9-44A8-478E-980F-40E84A9C5472}"/>
    <cellStyle name="Nota 2 15 4" xfId="2338" xr:uid="{3A7EF8BA-CE83-426B-AEA4-04BC3470936A}"/>
    <cellStyle name="Nota 2 15 5" xfId="2559" xr:uid="{56458FAD-2D40-45B8-B63A-72EFD8CFC3EC}"/>
    <cellStyle name="Nota 2 15 6" xfId="2297" xr:uid="{854E2BFE-A79F-4701-BF97-680D6D14D6E5}"/>
    <cellStyle name="Nota 2 16" xfId="1409" xr:uid="{00000000-0005-0000-0000-0000BB050000}"/>
    <cellStyle name="Nota 2 16 2" xfId="2168" xr:uid="{00000000-0005-0000-0000-0000BC050000}"/>
    <cellStyle name="Nota 2 16 2 2" xfId="3100" xr:uid="{64428EF0-2442-428B-B902-C5B0A60BE46F}"/>
    <cellStyle name="Nota 2 16 2 3" xfId="3280" xr:uid="{86EA350B-D35E-4E76-9CE4-AC196487ECB8}"/>
    <cellStyle name="Nota 2 16 2 4" xfId="3439" xr:uid="{F4F28AC3-F08E-4527-A83B-9E5165825DA2}"/>
    <cellStyle name="Nota 2 16 2 5" xfId="3596" xr:uid="{458D5719-D940-4E6A-9A06-93F0F3B76422}"/>
    <cellStyle name="Nota 2 16 3" xfId="2623" xr:uid="{8EFCED87-9B21-475A-803A-6F0987137FE6}"/>
    <cellStyle name="Nota 2 16 4" xfId="2337" xr:uid="{91C2EDA6-7C62-474D-B708-437CDDAFAB8E}"/>
    <cellStyle name="Nota 2 16 5" xfId="2560" xr:uid="{59699DEA-7FCC-4C6E-8683-2B5C0EA77FF7}"/>
    <cellStyle name="Nota 2 16 6" xfId="3027" xr:uid="{E7C6EEE3-0405-486B-AE2A-E014EC37E558}"/>
    <cellStyle name="Nota 2 17" xfId="1410" xr:uid="{00000000-0005-0000-0000-0000BD050000}"/>
    <cellStyle name="Nota 2 17 2" xfId="2169" xr:uid="{00000000-0005-0000-0000-0000BE050000}"/>
    <cellStyle name="Nota 2 17 2 2" xfId="3101" xr:uid="{5A2EF6D7-1EBE-4A8A-926B-FD2203887268}"/>
    <cellStyle name="Nota 2 17 2 3" xfId="3281" xr:uid="{AB0A6C6D-9D6F-4366-8CD9-8CEA0D50EC73}"/>
    <cellStyle name="Nota 2 17 2 4" xfId="3440" xr:uid="{D7ECEE11-4CA0-404C-876A-B09C9B86F1B9}"/>
    <cellStyle name="Nota 2 17 2 5" xfId="3597" xr:uid="{B139BA07-4849-44A1-9E95-CED006ED7C81}"/>
    <cellStyle name="Nota 2 17 3" xfId="2624" xr:uid="{09602D5A-BC27-4AB3-B5A9-262D99047900}"/>
    <cellStyle name="Nota 2 17 4" xfId="2336" xr:uid="{3FB17E35-8BAC-4BB4-92ED-FC36E3539D27}"/>
    <cellStyle name="Nota 2 17 5" xfId="2561" xr:uid="{08F42484-8522-4862-9C7E-1B73CB189460}"/>
    <cellStyle name="Nota 2 17 6" xfId="2296" xr:uid="{7532A110-1650-42D5-A399-3EC44E8EC179}"/>
    <cellStyle name="Nota 2 18" xfId="1411" xr:uid="{00000000-0005-0000-0000-0000BF050000}"/>
    <cellStyle name="Nota 2 18 2" xfId="2170" xr:uid="{00000000-0005-0000-0000-0000C0050000}"/>
    <cellStyle name="Nota 2 18 2 2" xfId="3102" xr:uid="{7FA12B79-A54F-49FE-86C8-330771DFF772}"/>
    <cellStyle name="Nota 2 18 2 3" xfId="3282" xr:uid="{1C43634A-F4D5-417E-9AE0-505FBE9A0F29}"/>
    <cellStyle name="Nota 2 18 2 4" xfId="3441" xr:uid="{A2AF1354-84D3-4035-ADAF-163C98245C44}"/>
    <cellStyle name="Nota 2 18 2 5" xfId="3598" xr:uid="{066FD057-94A4-4C58-ADCA-756D5700D3C3}"/>
    <cellStyle name="Nota 2 18 3" xfId="2625" xr:uid="{95A5032C-51E5-465B-8F77-FEFB0999769A}"/>
    <cellStyle name="Nota 2 18 4" xfId="2335" xr:uid="{CFA1FB0A-E0CA-4A4D-970E-CD048FAC941F}"/>
    <cellStyle name="Nota 2 18 5" xfId="2562" xr:uid="{C89A40DB-2FC3-4AAA-AC73-0BC8F36A970E}"/>
    <cellStyle name="Nota 2 18 6" xfId="3007" xr:uid="{B52FBFF5-0D22-4A14-9EC1-6B05654BEBB1}"/>
    <cellStyle name="Nota 2 19" xfId="1412" xr:uid="{00000000-0005-0000-0000-0000C1050000}"/>
    <cellStyle name="Nota 2 2" xfId="1413" xr:uid="{00000000-0005-0000-0000-0000C2050000}"/>
    <cellStyle name="Nota 2 2 10" xfId="2295" xr:uid="{E0DE04D1-907F-4557-B2A0-B3EE91CDEB82}"/>
    <cellStyle name="Nota 2 2 2" xfId="1414" xr:uid="{00000000-0005-0000-0000-0000C3050000}"/>
    <cellStyle name="Nota 2 2 2 2" xfId="1415" xr:uid="{00000000-0005-0000-0000-0000C4050000}"/>
    <cellStyle name="Nota 2 2 3" xfId="1416" xr:uid="{00000000-0005-0000-0000-0000C5050000}"/>
    <cellStyle name="Nota 2 2 3 2" xfId="2172" xr:uid="{00000000-0005-0000-0000-0000C6050000}"/>
    <cellStyle name="Nota 2 2 3 2 2" xfId="3104" xr:uid="{51DD1A7D-C3A5-4CD0-8E70-EEB119045C07}"/>
    <cellStyle name="Nota 2 2 3 2 3" xfId="3284" xr:uid="{01684650-246E-48EE-8A54-CE77B2D93A95}"/>
    <cellStyle name="Nota 2 2 3 2 4" xfId="3443" xr:uid="{969FB0C6-9DAB-4CA0-9515-8F923058D118}"/>
    <cellStyle name="Nota 2 2 3 2 5" xfId="3600" xr:uid="{255ADF96-0295-4FC6-8160-CD2676465FD7}"/>
    <cellStyle name="Nota 2 2 3 3" xfId="2627" xr:uid="{D9015E08-B2AE-49D9-8381-6413BBFF20F8}"/>
    <cellStyle name="Nota 2 2 3 4" xfId="2333" xr:uid="{6FFA6603-EF01-4B72-9A9E-148D2F25878C}"/>
    <cellStyle name="Nota 2 2 3 5" xfId="2563" xr:uid="{CC2584BD-47A9-4CDE-83F5-29CDA840A04A}"/>
    <cellStyle name="Nota 2 2 3 6" xfId="2294" xr:uid="{AFEFE92E-F95F-409E-A1DA-9EA4E3C1B5CD}"/>
    <cellStyle name="Nota 2 2 4" xfId="1417" xr:uid="{00000000-0005-0000-0000-0000C7050000}"/>
    <cellStyle name="Nota 2 2 4 2" xfId="1418" xr:uid="{00000000-0005-0000-0000-0000C8050000}"/>
    <cellStyle name="Nota 2 2 5" xfId="1419" xr:uid="{00000000-0005-0000-0000-0000C9050000}"/>
    <cellStyle name="Nota 2 2 6" xfId="2171" xr:uid="{00000000-0005-0000-0000-0000CA050000}"/>
    <cellStyle name="Nota 2 2 6 2" xfId="3103" xr:uid="{C5DA6D4F-4C32-4D3C-B047-574C31332022}"/>
    <cellStyle name="Nota 2 2 6 3" xfId="3283" xr:uid="{7132970F-E33F-472E-B8CD-BE1076F8FDE0}"/>
    <cellStyle name="Nota 2 2 6 4" xfId="3442" xr:uid="{E5B57BAB-4B27-427E-B6CF-2A9FB7ACB7F2}"/>
    <cellStyle name="Nota 2 2 6 5" xfId="3599" xr:uid="{C6E60F4B-25BD-40B3-BCB4-44040D26707F}"/>
    <cellStyle name="Nota 2 2 7" xfId="2626" xr:uid="{DD82F879-C648-4ACE-9DF1-C41D244879AC}"/>
    <cellStyle name="Nota 2 2 8" xfId="2334" xr:uid="{538D3E30-7B9E-484D-AAD6-5849CCDF7213}"/>
    <cellStyle name="Nota 2 2 9" xfId="2244" xr:uid="{DB9F4C2F-0AAC-45CC-8E8C-907A5C6A0EC3}"/>
    <cellStyle name="Nota 2 20" xfId="1420" xr:uid="{00000000-0005-0000-0000-0000CB050000}"/>
    <cellStyle name="Nota 2 20 2" xfId="1421" xr:uid="{00000000-0005-0000-0000-0000CC050000}"/>
    <cellStyle name="Nota 2 21" xfId="1422" xr:uid="{00000000-0005-0000-0000-0000CD050000}"/>
    <cellStyle name="Nota 2 22" xfId="1423" xr:uid="{00000000-0005-0000-0000-0000CE050000}"/>
    <cellStyle name="Nota 2 23" xfId="2161" xr:uid="{00000000-0005-0000-0000-0000CF050000}"/>
    <cellStyle name="Nota 2 23 2" xfId="3093" xr:uid="{1669C3F7-B649-4FF6-BE74-DF296BCDEDD1}"/>
    <cellStyle name="Nota 2 23 3" xfId="3273" xr:uid="{D5C742FD-14AD-4F2D-8AF1-1B8388A52992}"/>
    <cellStyle name="Nota 2 23 4" xfId="3432" xr:uid="{A720DCF4-3086-45F0-A78F-D622E5D44095}"/>
    <cellStyle name="Nota 2 23 5" xfId="3589" xr:uid="{9875FFB3-329F-4F49-8F9C-2AAFEFE05C2C}"/>
    <cellStyle name="Nota 2 24" xfId="2616" xr:uid="{4C63479D-3475-4A6F-B6FF-969BA7AA99A6}"/>
    <cellStyle name="Nota 2 25" xfId="2344" xr:uid="{EA121161-5A39-4625-A59C-5784B748B271}"/>
    <cellStyle name="Nota 2 26" xfId="2553" xr:uid="{F446D1AC-8F91-4737-AADE-0BBFD223674B}"/>
    <cellStyle name="Nota 2 27" xfId="2302" xr:uid="{3DCD482C-D74E-4079-8CF5-0AD6A36AFFD2}"/>
    <cellStyle name="Nota 2 3" xfId="1424" xr:uid="{00000000-0005-0000-0000-0000D0050000}"/>
    <cellStyle name="Nota 2 3 2" xfId="2173" xr:uid="{00000000-0005-0000-0000-0000D1050000}"/>
    <cellStyle name="Nota 2 3 2 2" xfId="3105" xr:uid="{A9581B0B-3BAE-4B26-8CAF-84EA3B1D4F48}"/>
    <cellStyle name="Nota 2 3 2 3" xfId="3285" xr:uid="{68627151-1D1E-4088-A9D8-8EFE8B3288EA}"/>
    <cellStyle name="Nota 2 3 2 4" xfId="3444" xr:uid="{099AEA25-4D15-4876-B1E6-F490A870C79C}"/>
    <cellStyle name="Nota 2 3 2 5" xfId="3601" xr:uid="{757E604E-7B17-40F0-B9A3-9EAE18FD195B}"/>
    <cellStyle name="Nota 2 3 3" xfId="2628" xr:uid="{2642875B-8C77-4460-BFC2-EDAA77CFB8B1}"/>
    <cellStyle name="Nota 2 3 4" xfId="2332" xr:uid="{1DA7143B-3D90-4B4A-9EA0-828EEB4F0D02}"/>
    <cellStyle name="Nota 2 3 5" xfId="2245" xr:uid="{3AFAAD2C-2BAF-437F-B87D-B5429A1B4DB6}"/>
    <cellStyle name="Nota 2 3 6" xfId="2293" xr:uid="{76782A0C-4B35-46BC-A479-9030ED561E0F}"/>
    <cellStyle name="Nota 2 4" xfId="1425" xr:uid="{00000000-0005-0000-0000-0000D2050000}"/>
    <cellStyle name="Nota 2 4 2" xfId="2174" xr:uid="{00000000-0005-0000-0000-0000D3050000}"/>
    <cellStyle name="Nota 2 4 2 2" xfId="3106" xr:uid="{60FA56EF-098B-4C87-8B1A-203494EFF006}"/>
    <cellStyle name="Nota 2 4 2 3" xfId="3286" xr:uid="{E9C1F015-6278-4DF3-92F0-CCFD440E7B9C}"/>
    <cellStyle name="Nota 2 4 2 4" xfId="3445" xr:uid="{4177678B-AE73-4A8D-B8E0-5789828502EA}"/>
    <cellStyle name="Nota 2 4 2 5" xfId="3602" xr:uid="{27603CFA-5B70-416E-8ED2-F9E26176F6A8}"/>
    <cellStyle name="Nota 2 4 3" xfId="2629" xr:uid="{5037370D-799F-438D-9EAB-1C9149473458}"/>
    <cellStyle name="Nota 2 4 4" xfId="2331" xr:uid="{FDC79349-F2F9-42D9-AE56-9A7007BDFF6B}"/>
    <cellStyle name="Nota 2 4 5" xfId="2564" xr:uid="{D7549ECF-1169-43CC-BDC1-8AD2EE937D14}"/>
    <cellStyle name="Nota 2 4 6" xfId="2292" xr:uid="{D0EF52A4-A1A8-4E70-8F5C-B90D98DBFFAE}"/>
    <cellStyle name="Nota 2 5" xfId="1426" xr:uid="{00000000-0005-0000-0000-0000D4050000}"/>
    <cellStyle name="Nota 2 5 2" xfId="2175" xr:uid="{00000000-0005-0000-0000-0000D5050000}"/>
    <cellStyle name="Nota 2 5 2 2" xfId="3107" xr:uid="{C8A4CD7E-C726-4AEE-8ED2-85B5EB90264D}"/>
    <cellStyle name="Nota 2 5 2 3" xfId="3287" xr:uid="{21B7CB2D-DC71-4467-9834-6100D9E4E897}"/>
    <cellStyle name="Nota 2 5 2 4" xfId="3446" xr:uid="{391797E3-5AED-4753-B3EC-92F4727EF776}"/>
    <cellStyle name="Nota 2 5 2 5" xfId="3603" xr:uid="{8A698907-21D6-443D-BD16-C93977CE1B49}"/>
    <cellStyle name="Nota 2 5 3" xfId="2630" xr:uid="{A6B9C02D-D64A-40B4-A06B-9275EE783BB1}"/>
    <cellStyle name="Nota 2 5 4" xfId="2330" xr:uid="{18D816B8-E7A2-4D64-8CF9-55B5FB604DD4}"/>
    <cellStyle name="Nota 2 5 5" xfId="2565" xr:uid="{C58931C2-AA75-4FF3-8BE9-6692DBFE47A1}"/>
    <cellStyle name="Nota 2 5 6" xfId="2291" xr:uid="{DF81EEBA-42FE-4124-B199-90840B048BC4}"/>
    <cellStyle name="Nota 2 6" xfId="1427" xr:uid="{00000000-0005-0000-0000-0000D6050000}"/>
    <cellStyle name="Nota 2 6 2" xfId="2176" xr:uid="{00000000-0005-0000-0000-0000D7050000}"/>
    <cellStyle name="Nota 2 6 2 2" xfId="3108" xr:uid="{F7D1E074-1093-4056-902A-D48582875F85}"/>
    <cellStyle name="Nota 2 6 2 3" xfId="3288" xr:uid="{5A6D5FC5-9037-479F-AD06-1D322FA6A159}"/>
    <cellStyle name="Nota 2 6 2 4" xfId="3447" xr:uid="{01AD0AF4-A112-453C-91EC-276F7D9C450D}"/>
    <cellStyle name="Nota 2 6 2 5" xfId="3604" xr:uid="{8F604DF4-A1D3-4C6E-BCCC-5BB2D30391A8}"/>
    <cellStyle name="Nota 2 6 3" xfId="2631" xr:uid="{4FA08D07-CF03-47AC-9944-1364568A1F23}"/>
    <cellStyle name="Nota 2 6 4" xfId="2329" xr:uid="{25A81FF9-D9F7-4B67-957F-E8E939EB3285}"/>
    <cellStyle name="Nota 2 6 5" xfId="2566" xr:uid="{79127DCA-139E-4A70-855C-9C5038374932}"/>
    <cellStyle name="Nota 2 6 6" xfId="2290" xr:uid="{51BD7647-612F-4356-9B96-62D88E17A4AE}"/>
    <cellStyle name="Nota 2 7" xfId="1428" xr:uid="{00000000-0005-0000-0000-0000D8050000}"/>
    <cellStyle name="Nota 2 7 2" xfId="2177" xr:uid="{00000000-0005-0000-0000-0000D9050000}"/>
    <cellStyle name="Nota 2 7 2 2" xfId="3109" xr:uid="{875D9F04-A043-4F4C-AB4D-BC0E644F351C}"/>
    <cellStyle name="Nota 2 7 2 3" xfId="3289" xr:uid="{81313D6C-B014-42E3-991C-FD8FC9D3AD9A}"/>
    <cellStyle name="Nota 2 7 2 4" xfId="3448" xr:uid="{CA179D0E-E9ED-4215-B9B0-3F5F9917E5FF}"/>
    <cellStyle name="Nota 2 7 2 5" xfId="3605" xr:uid="{B8C54507-F221-481B-91AC-385AFF0C581C}"/>
    <cellStyle name="Nota 2 7 3" xfId="2632" xr:uid="{8C147BD8-33BC-4F96-AF72-55C53C6FE947}"/>
    <cellStyle name="Nota 2 7 4" xfId="2328" xr:uid="{6A5B3666-7A0A-4FC5-8CCA-17B38681B931}"/>
    <cellStyle name="Nota 2 7 5" xfId="2567" xr:uid="{0CD3D836-F6AD-4939-A5B3-6DEBED4D96E7}"/>
    <cellStyle name="Nota 2 7 6" xfId="2289" xr:uid="{23DB10D2-5344-40DB-BA05-CE53A8CC25A4}"/>
    <cellStyle name="Nota 2 8" xfId="1429" xr:uid="{00000000-0005-0000-0000-0000DA050000}"/>
    <cellStyle name="Nota 2 8 2" xfId="2178" xr:uid="{00000000-0005-0000-0000-0000DB050000}"/>
    <cellStyle name="Nota 2 8 2 2" xfId="3110" xr:uid="{0CCE6D6D-4164-40BA-99FF-0AA1B4430808}"/>
    <cellStyle name="Nota 2 8 2 3" xfId="3290" xr:uid="{7D717D36-A169-424A-8598-9738B4BFDE16}"/>
    <cellStyle name="Nota 2 8 2 4" xfId="3449" xr:uid="{592A6EF7-0ED1-462E-AC2C-6E7699522DC7}"/>
    <cellStyle name="Nota 2 8 2 5" xfId="3606" xr:uid="{35BB652E-D4A1-4A38-A38D-EE6145953A94}"/>
    <cellStyle name="Nota 2 8 3" xfId="2633" xr:uid="{4CFC358B-2260-4F71-B0D0-3BD20B1D5D8C}"/>
    <cellStyle name="Nota 2 8 4" xfId="2327" xr:uid="{A83F0CD4-F4D8-4AB7-8AAB-16F40375A77F}"/>
    <cellStyle name="Nota 2 8 5" xfId="2568" xr:uid="{9BABDC15-77F9-4E10-B8B8-04BC17D06F8D}"/>
    <cellStyle name="Nota 2 8 6" xfId="2288" xr:uid="{A2129908-4062-4C6E-9EEC-1C65AA425C9C}"/>
    <cellStyle name="Nota 2 9" xfId="1430" xr:uid="{00000000-0005-0000-0000-0000DC050000}"/>
    <cellStyle name="Nota 2 9 2" xfId="2179" xr:uid="{00000000-0005-0000-0000-0000DD050000}"/>
    <cellStyle name="Nota 2 9 2 2" xfId="3111" xr:uid="{C294786F-7AC7-427F-B5EE-569E526B670D}"/>
    <cellStyle name="Nota 2 9 2 3" xfId="3291" xr:uid="{4B0FF8DA-2297-4C99-BE30-0A4502159A5D}"/>
    <cellStyle name="Nota 2 9 2 4" xfId="3450" xr:uid="{8FC3E24F-B9A4-4B11-B3BE-1919D25276E9}"/>
    <cellStyle name="Nota 2 9 2 5" xfId="3607" xr:uid="{72A5DB85-77B5-48F4-B83D-72FA257D1CA8}"/>
    <cellStyle name="Nota 2 9 3" xfId="2634" xr:uid="{6077AE04-9D9D-40D0-B5A2-F1BA4895B76D}"/>
    <cellStyle name="Nota 2 9 4" xfId="2326" xr:uid="{08F4572C-53D1-4B81-9A00-973DE78CCAF1}"/>
    <cellStyle name="Nota 2 9 5" xfId="2569" xr:uid="{CBDD7792-7953-4F89-A4F5-C739116EF26A}"/>
    <cellStyle name="Nota 2 9 6" xfId="2287" xr:uid="{DAA04396-4093-4F05-BD9B-050F6C90BF14}"/>
    <cellStyle name="Nota 20" xfId="1431" xr:uid="{00000000-0005-0000-0000-0000DE050000}"/>
    <cellStyle name="Nota 21" xfId="1432" xr:uid="{00000000-0005-0000-0000-0000DF050000}"/>
    <cellStyle name="Nota 22" xfId="1433" xr:uid="{00000000-0005-0000-0000-0000E0050000}"/>
    <cellStyle name="Nota 23" xfId="1434" xr:uid="{00000000-0005-0000-0000-0000E1050000}"/>
    <cellStyle name="Nota 24" xfId="1435" xr:uid="{00000000-0005-0000-0000-0000E2050000}"/>
    <cellStyle name="Nota 25" xfId="1436" xr:uid="{00000000-0005-0000-0000-0000E3050000}"/>
    <cellStyle name="Nota 26" xfId="1437" xr:uid="{00000000-0005-0000-0000-0000E4050000}"/>
    <cellStyle name="Nota 27" xfId="1438" xr:uid="{00000000-0005-0000-0000-0000E5050000}"/>
    <cellStyle name="Nota 3" xfId="1439" xr:uid="{00000000-0005-0000-0000-0000E6050000}"/>
    <cellStyle name="Nota 3 10" xfId="2570" xr:uid="{57BACE0F-5042-49E6-B0EA-BF2D221274B7}"/>
    <cellStyle name="Nota 3 11" xfId="2286" xr:uid="{3092EF1D-0A86-4A60-B6F8-2365ABC5213A}"/>
    <cellStyle name="Nota 3 2" xfId="1440" xr:uid="{00000000-0005-0000-0000-0000E7050000}"/>
    <cellStyle name="Nota 3 2 10" xfId="2285" xr:uid="{D0EDC638-446A-446F-ADE7-DC6F8B4D3E14}"/>
    <cellStyle name="Nota 3 2 2" xfId="1441" xr:uid="{00000000-0005-0000-0000-0000E8050000}"/>
    <cellStyle name="Nota 3 2 2 2" xfId="1442" xr:uid="{00000000-0005-0000-0000-0000E9050000}"/>
    <cellStyle name="Nota 3 2 3" xfId="1443" xr:uid="{00000000-0005-0000-0000-0000EA050000}"/>
    <cellStyle name="Nota 3 2 3 2" xfId="2182" xr:uid="{00000000-0005-0000-0000-0000EB050000}"/>
    <cellStyle name="Nota 3 2 3 2 2" xfId="3114" xr:uid="{252F0955-0655-4C6B-91B2-1DA8D088350B}"/>
    <cellStyle name="Nota 3 2 3 2 3" xfId="3294" xr:uid="{1785344B-0228-4C58-B00F-EE70F43BCEA5}"/>
    <cellStyle name="Nota 3 2 3 2 4" xfId="3453" xr:uid="{A4E17223-195E-4788-BDAB-2F2DDE95D4E8}"/>
    <cellStyle name="Nota 3 2 3 2 5" xfId="3610" xr:uid="{9B9E80D9-E194-4D8A-B854-F8D05A9DC12A}"/>
    <cellStyle name="Nota 3 2 3 3" xfId="2637" xr:uid="{473C9939-60CA-485C-ABD2-E7DB520AD871}"/>
    <cellStyle name="Nota 3 2 3 4" xfId="2323" xr:uid="{6F8EF592-EBCB-4700-A594-433FFC80BC67}"/>
    <cellStyle name="Nota 3 2 3 5" xfId="2572" xr:uid="{E41A8A26-C1AE-4866-80FD-25BA50E6AD7A}"/>
    <cellStyle name="Nota 3 2 3 6" xfId="2284" xr:uid="{0A487988-E415-4717-A99A-A0CB9348BCC5}"/>
    <cellStyle name="Nota 3 2 4" xfId="1444" xr:uid="{00000000-0005-0000-0000-0000EC050000}"/>
    <cellStyle name="Nota 3 2 4 2" xfId="1445" xr:uid="{00000000-0005-0000-0000-0000ED050000}"/>
    <cellStyle name="Nota 3 2 5" xfId="1446" xr:uid="{00000000-0005-0000-0000-0000EE050000}"/>
    <cellStyle name="Nota 3 2 6" xfId="2181" xr:uid="{00000000-0005-0000-0000-0000EF050000}"/>
    <cellStyle name="Nota 3 2 6 2" xfId="3113" xr:uid="{19D55FAF-2BD5-4738-8B5A-C9F95BAFFC26}"/>
    <cellStyle name="Nota 3 2 6 3" xfId="3293" xr:uid="{576EB4AC-899C-478E-ABBA-DFE058AD867D}"/>
    <cellStyle name="Nota 3 2 6 4" xfId="3452" xr:uid="{BEC48B95-992F-4A3E-8124-28A895FFC8FC}"/>
    <cellStyle name="Nota 3 2 6 5" xfId="3609" xr:uid="{D864D06F-F5DA-4B13-8F42-A168847CEA8D}"/>
    <cellStyle name="Nota 3 2 7" xfId="2636" xr:uid="{19E513EC-30BC-412D-84CA-9EED283AB1BF}"/>
    <cellStyle name="Nota 3 2 8" xfId="2324" xr:uid="{CBF38107-EC88-40FD-B62D-DFCCA4E656F3}"/>
    <cellStyle name="Nota 3 2 9" xfId="2571" xr:uid="{C3D517A1-3DAD-4723-B328-30C3AADACC2E}"/>
    <cellStyle name="Nota 3 3" xfId="1447" xr:uid="{00000000-0005-0000-0000-0000F0050000}"/>
    <cellStyle name="Nota 3 4" xfId="1448" xr:uid="{00000000-0005-0000-0000-0000F1050000}"/>
    <cellStyle name="Nota 3 4 2" xfId="1449" xr:uid="{00000000-0005-0000-0000-0000F2050000}"/>
    <cellStyle name="Nota 3 5" xfId="1450" xr:uid="{00000000-0005-0000-0000-0000F3050000}"/>
    <cellStyle name="Nota 3 6" xfId="1451" xr:uid="{00000000-0005-0000-0000-0000F4050000}"/>
    <cellStyle name="Nota 3 7" xfId="2180" xr:uid="{00000000-0005-0000-0000-0000F5050000}"/>
    <cellStyle name="Nota 3 7 2" xfId="3112" xr:uid="{8C04A3A2-381D-436D-934A-E436D2710D80}"/>
    <cellStyle name="Nota 3 7 3" xfId="3292" xr:uid="{9EABEE1A-1978-4C71-A774-617F68ECB035}"/>
    <cellStyle name="Nota 3 7 4" xfId="3451" xr:uid="{C992975B-2573-4010-90AB-F1B63E16777F}"/>
    <cellStyle name="Nota 3 7 5" xfId="3608" xr:uid="{7BBD8B8A-7DB6-4B58-AEF7-4C899A0A143C}"/>
    <cellStyle name="Nota 3 8" xfId="2635" xr:uid="{6469F672-0F12-4333-A5C6-2EB2BC045A86}"/>
    <cellStyle name="Nota 3 9" xfId="2325" xr:uid="{C71547F7-AC2B-450C-9865-45229180F2C1}"/>
    <cellStyle name="Nota 4" xfId="1452" xr:uid="{00000000-0005-0000-0000-0000F6050000}"/>
    <cellStyle name="Nota 4 10" xfId="2573" xr:uid="{F61AB637-A02D-447B-B6C3-273023DDE7E6}"/>
    <cellStyle name="Nota 4 11" xfId="2283" xr:uid="{8FD4EDCC-27FA-4CE4-B0C5-295CEDF0B486}"/>
    <cellStyle name="Nota 4 2" xfId="1453" xr:uid="{00000000-0005-0000-0000-0000F7050000}"/>
    <cellStyle name="Nota 4 2 10" xfId="2282" xr:uid="{F8EA8C21-C2B0-42BA-B34B-1CE631CDBB0A}"/>
    <cellStyle name="Nota 4 2 2" xfId="1454" xr:uid="{00000000-0005-0000-0000-0000F8050000}"/>
    <cellStyle name="Nota 4 2 2 2" xfId="1455" xr:uid="{00000000-0005-0000-0000-0000F9050000}"/>
    <cellStyle name="Nota 4 2 3" xfId="1456" xr:uid="{00000000-0005-0000-0000-0000FA050000}"/>
    <cellStyle name="Nota 4 2 3 2" xfId="2185" xr:uid="{00000000-0005-0000-0000-0000FB050000}"/>
    <cellStyle name="Nota 4 2 3 2 2" xfId="3117" xr:uid="{47598C37-CADC-4D68-B0B6-E13EEC4913D6}"/>
    <cellStyle name="Nota 4 2 3 2 3" xfId="3297" xr:uid="{3D073C8C-666E-4B38-B6BB-61EC999C8E38}"/>
    <cellStyle name="Nota 4 2 3 2 4" xfId="3456" xr:uid="{723DCFF5-5B96-417D-99B3-43DAE08F6ECC}"/>
    <cellStyle name="Nota 4 2 3 2 5" xfId="3613" xr:uid="{2AEA2C1A-21B5-4156-87A8-E9B775AABB1C}"/>
    <cellStyle name="Nota 4 2 3 3" xfId="2640" xr:uid="{30CE8DB6-CF57-456E-A58B-02D70F4672D5}"/>
    <cellStyle name="Nota 4 2 3 4" xfId="2316" xr:uid="{BD53BA50-3234-4444-BCD1-91ED11CFF416}"/>
    <cellStyle name="Nota 4 2 3 5" xfId="2575" xr:uid="{18D8EFFE-1F5A-4F9A-AAFF-5D18BB690A65}"/>
    <cellStyle name="Nota 4 2 3 6" xfId="2258" xr:uid="{3685C8AF-67F7-4B70-8986-D59FAE586CD7}"/>
    <cellStyle name="Nota 4 2 4" xfId="1457" xr:uid="{00000000-0005-0000-0000-0000FC050000}"/>
    <cellStyle name="Nota 4 2 4 2" xfId="1458" xr:uid="{00000000-0005-0000-0000-0000FD050000}"/>
    <cellStyle name="Nota 4 2 5" xfId="1459" xr:uid="{00000000-0005-0000-0000-0000FE050000}"/>
    <cellStyle name="Nota 4 2 6" xfId="2184" xr:uid="{00000000-0005-0000-0000-0000FF050000}"/>
    <cellStyle name="Nota 4 2 6 2" xfId="3116" xr:uid="{6A1D0797-8FAD-43BC-8C03-81F9F556C829}"/>
    <cellStyle name="Nota 4 2 6 3" xfId="3296" xr:uid="{5A2B1591-4333-4A4F-8975-3D48D5AB6E22}"/>
    <cellStyle name="Nota 4 2 6 4" xfId="3455" xr:uid="{AC69EB50-2BD7-47BD-9BFC-C479432363E8}"/>
    <cellStyle name="Nota 4 2 6 5" xfId="3612" xr:uid="{C2A32651-50AE-41AF-8678-F2C64E758226}"/>
    <cellStyle name="Nota 4 2 7" xfId="2639" xr:uid="{B6218A38-AF3C-4079-AF96-B50A5903580E}"/>
    <cellStyle name="Nota 4 2 8" xfId="2318" xr:uid="{105348EF-63AD-4376-ADB5-6C432C6D358C}"/>
    <cellStyle name="Nota 4 2 9" xfId="2574" xr:uid="{CDDF9703-5BB5-4A72-ABDC-74AEA7AD60F9}"/>
    <cellStyle name="Nota 4 3" xfId="1460" xr:uid="{00000000-0005-0000-0000-000000060000}"/>
    <cellStyle name="Nota 4 4" xfId="1461" xr:uid="{00000000-0005-0000-0000-000001060000}"/>
    <cellStyle name="Nota 4 4 2" xfId="1462" xr:uid="{00000000-0005-0000-0000-000002060000}"/>
    <cellStyle name="Nota 4 5" xfId="1463" xr:uid="{00000000-0005-0000-0000-000003060000}"/>
    <cellStyle name="Nota 4 6" xfId="1464" xr:uid="{00000000-0005-0000-0000-000004060000}"/>
    <cellStyle name="Nota 4 7" xfId="2183" xr:uid="{00000000-0005-0000-0000-000005060000}"/>
    <cellStyle name="Nota 4 7 2" xfId="3115" xr:uid="{17521A37-D53B-4541-A734-17423E696EAE}"/>
    <cellStyle name="Nota 4 7 3" xfId="3295" xr:uid="{208463C5-31C7-4997-9480-A1F0BDF0FF42}"/>
    <cellStyle name="Nota 4 7 4" xfId="3454" xr:uid="{82B93FF8-962A-49CF-971D-76696937B683}"/>
    <cellStyle name="Nota 4 7 5" xfId="3611" xr:uid="{AD404BB4-BCCF-4F20-BFE3-86460C9E6471}"/>
    <cellStyle name="Nota 4 8" xfId="2638" xr:uid="{FC1E7BC3-E3EB-4A70-9C3C-07F03539BF03}"/>
    <cellStyle name="Nota 4 9" xfId="2319" xr:uid="{437C4AC3-93B7-41DD-9041-4FCF7976FF96}"/>
    <cellStyle name="Nota 5" xfId="1465" xr:uid="{00000000-0005-0000-0000-000006060000}"/>
    <cellStyle name="Nota 5 2" xfId="1466" xr:uid="{00000000-0005-0000-0000-000007060000}"/>
    <cellStyle name="Nota 5 2 2" xfId="2187" xr:uid="{00000000-0005-0000-0000-000008060000}"/>
    <cellStyle name="Nota 5 2 2 2" xfId="3119" xr:uid="{9D9096E1-C052-4650-B5C5-E3EB8884D7A6}"/>
    <cellStyle name="Nota 5 2 2 3" xfId="3299" xr:uid="{F89C1FBD-7AC0-48B9-B183-DC02F80E0502}"/>
    <cellStyle name="Nota 5 2 2 4" xfId="3458" xr:uid="{E2D11195-BDE4-4AC2-8D3C-5AA96268DCD9}"/>
    <cellStyle name="Nota 5 2 2 5" xfId="3615" xr:uid="{D3E02BC4-7902-4F6D-A4A9-A76377FEDF64}"/>
    <cellStyle name="Nota 5 2 3" xfId="2642" xr:uid="{F6C8EBB2-923C-4755-935B-E453DD5F3727}"/>
    <cellStyle name="Nota 5 2 4" xfId="2310" xr:uid="{CE7F168C-B916-4755-93F3-F7473444B704}"/>
    <cellStyle name="Nota 5 2 5" xfId="2577" xr:uid="{B5F0E691-8750-40D4-BDBE-7344532F5D4C}"/>
    <cellStyle name="Nota 5 2 6" xfId="2256" xr:uid="{B8C967D8-3AE1-4573-83AF-5F543BFC03A3}"/>
    <cellStyle name="Nota 5 3" xfId="2186" xr:uid="{00000000-0005-0000-0000-000009060000}"/>
    <cellStyle name="Nota 5 3 2" xfId="3118" xr:uid="{3784E566-9ACE-4012-B96C-198F86C52DC6}"/>
    <cellStyle name="Nota 5 3 3" xfId="3298" xr:uid="{8116A825-6ACE-4CA7-A1E0-1F69ED52CB50}"/>
    <cellStyle name="Nota 5 3 4" xfId="3457" xr:uid="{9173F7CA-D74A-439D-8F8E-5999F1D485DB}"/>
    <cellStyle name="Nota 5 3 5" xfId="3614" xr:uid="{319F4A3B-AFB9-47D9-A63A-40EAE1FA0656}"/>
    <cellStyle name="Nota 5 4" xfId="2641" xr:uid="{53F302DE-1AAF-400D-85F9-8CD10C2280D3}"/>
    <cellStyle name="Nota 5 5" xfId="2311" xr:uid="{22BC96E5-9024-48BF-A3F3-741F0B9E964D}"/>
    <cellStyle name="Nota 5 6" xfId="2576" xr:uid="{B9092C37-D229-4193-A73E-F3B2CFB657E8}"/>
    <cellStyle name="Nota 5 7" xfId="2257" xr:uid="{881CE5CB-36F9-4739-A5BD-005C5D072FEC}"/>
    <cellStyle name="Nota 6" xfId="1467" xr:uid="{00000000-0005-0000-0000-00000A060000}"/>
    <cellStyle name="Nota 6 2" xfId="1468" xr:uid="{00000000-0005-0000-0000-00000B060000}"/>
    <cellStyle name="Nota 6 2 2" xfId="2189" xr:uid="{00000000-0005-0000-0000-00000C060000}"/>
    <cellStyle name="Nota 6 2 2 2" xfId="3121" xr:uid="{CCCFDA3E-88F1-4595-BE3F-DC8A121A3578}"/>
    <cellStyle name="Nota 6 2 2 3" xfId="3301" xr:uid="{0846908A-74B5-497C-9835-CE3A33A7EA0F}"/>
    <cellStyle name="Nota 6 2 2 4" xfId="3460" xr:uid="{B8719A16-38D9-486B-8E04-F7F56C585021}"/>
    <cellStyle name="Nota 6 2 2 5" xfId="3617" xr:uid="{9C0B8D61-47FA-4C0F-AE78-F0790E3F030E}"/>
    <cellStyle name="Nota 6 2 3" xfId="2644" xr:uid="{E6849073-C7DA-4574-84AE-A3B92A9C30E0}"/>
    <cellStyle name="Nota 6 2 4" xfId="2308" xr:uid="{E6EA428C-BFDB-4F36-B7F9-DC2F2C28E781}"/>
    <cellStyle name="Nota 6 2 5" xfId="2579" xr:uid="{59E736CF-3060-46CB-BC5E-E0E236A22A36}"/>
    <cellStyle name="Nota 6 2 6" xfId="2254" xr:uid="{73142E8D-1AA8-4C68-87F0-936EE19E85D3}"/>
    <cellStyle name="Nota 6 3" xfId="2188" xr:uid="{00000000-0005-0000-0000-00000D060000}"/>
    <cellStyle name="Nota 6 3 2" xfId="3120" xr:uid="{15D147A3-59AD-46DF-8186-68E834308F52}"/>
    <cellStyle name="Nota 6 3 3" xfId="3300" xr:uid="{7F3386B6-D890-4A66-B123-952406983DA3}"/>
    <cellStyle name="Nota 6 3 4" xfId="3459" xr:uid="{7A309A04-9904-4D16-B793-0FCE6F1B4954}"/>
    <cellStyle name="Nota 6 3 5" xfId="3616" xr:uid="{BA509340-584D-4A68-BB31-B38B21D4BA8D}"/>
    <cellStyle name="Nota 6 4" xfId="2643" xr:uid="{D36D774B-7611-4E2A-A642-FAE95D80FED2}"/>
    <cellStyle name="Nota 6 5" xfId="2309" xr:uid="{AA6B7CB0-EB9E-4FDC-8B76-4936B30CB83D}"/>
    <cellStyle name="Nota 6 6" xfId="2578" xr:uid="{22303CCE-2038-493C-87CE-913C1758133F}"/>
    <cellStyle name="Nota 6 7" xfId="2255" xr:uid="{4EC4D781-5CAE-4569-B8A7-16053F5D573A}"/>
    <cellStyle name="Nota 7" xfId="1469" xr:uid="{00000000-0005-0000-0000-00000E060000}"/>
    <cellStyle name="Nota 7 2" xfId="1470" xr:uid="{00000000-0005-0000-0000-00000F060000}"/>
    <cellStyle name="Nota 7 2 2" xfId="2191" xr:uid="{00000000-0005-0000-0000-000010060000}"/>
    <cellStyle name="Nota 7 2 2 2" xfId="3123" xr:uid="{68CFA4D7-3B19-4A39-A7BF-CB7A657E55A7}"/>
    <cellStyle name="Nota 7 2 2 3" xfId="3303" xr:uid="{4B09C248-4368-42D4-96D0-FC519C606003}"/>
    <cellStyle name="Nota 7 2 2 4" xfId="3462" xr:uid="{93CDB531-85CA-4BCC-9B6A-9BE563903C07}"/>
    <cellStyle name="Nota 7 2 2 5" xfId="3619" xr:uid="{D741BDEB-6915-4700-81D1-E2206A957135}"/>
    <cellStyle name="Nota 7 2 3" xfId="2646" xr:uid="{F52CE098-FF87-41F3-8C2A-B51FF912EF7C}"/>
    <cellStyle name="Nota 7 2 4" xfId="2306" xr:uid="{278A46CA-2DA8-4C75-938C-B59B625E8A68}"/>
    <cellStyle name="Nota 7 2 5" xfId="2581" xr:uid="{83AB570C-F679-4CCE-BC39-A899D62EA42C}"/>
    <cellStyle name="Nota 7 2 6" xfId="2252" xr:uid="{A975D3BD-A1F3-47D7-A56E-D2CA3495C0C4}"/>
    <cellStyle name="Nota 7 3" xfId="2190" xr:uid="{00000000-0005-0000-0000-000011060000}"/>
    <cellStyle name="Nota 7 3 2" xfId="3122" xr:uid="{17401C07-5483-4607-869B-FDB40A83AD19}"/>
    <cellStyle name="Nota 7 3 3" xfId="3302" xr:uid="{671A3E82-83B5-43C5-8456-B0552ECAA296}"/>
    <cellStyle name="Nota 7 3 4" xfId="3461" xr:uid="{671954B4-3F82-4773-BBA9-D64CAC9653B1}"/>
    <cellStyle name="Nota 7 3 5" xfId="3618" xr:uid="{AAE87FD6-C814-4F85-81EC-B85ECA90EA3A}"/>
    <cellStyle name="Nota 7 4" xfId="2645" xr:uid="{7C745C54-A4C7-4FAA-863F-386E54CE77CE}"/>
    <cellStyle name="Nota 7 5" xfId="2307" xr:uid="{730458F1-F03D-4026-889E-49EBF0729397}"/>
    <cellStyle name="Nota 7 6" xfId="2580" xr:uid="{470BE0F3-2D50-4F8A-9F5E-C35E2ADCDEA9}"/>
    <cellStyle name="Nota 7 7" xfId="2253" xr:uid="{1F068515-4784-46CC-B576-6522F383DABE}"/>
    <cellStyle name="Nota 8" xfId="1471" xr:uid="{00000000-0005-0000-0000-000012060000}"/>
    <cellStyle name="Nota 8 2" xfId="1472" xr:uid="{00000000-0005-0000-0000-000013060000}"/>
    <cellStyle name="Nota 8 2 2" xfId="2192" xr:uid="{00000000-0005-0000-0000-000014060000}"/>
    <cellStyle name="Nota 8 2 2 2" xfId="3124" xr:uid="{8A5F257A-2B05-4047-849F-988E9ABFA504}"/>
    <cellStyle name="Nota 8 2 2 3" xfId="3304" xr:uid="{2801B4C5-A9A2-4182-BAFB-0264AAA2C436}"/>
    <cellStyle name="Nota 8 2 2 4" xfId="3463" xr:uid="{87A51A1D-4067-4394-A366-C737391B28DA}"/>
    <cellStyle name="Nota 8 2 2 5" xfId="3620" xr:uid="{37522A59-15F2-4194-ABFB-5D02AE81482C}"/>
    <cellStyle name="Nota 8 2 3" xfId="2647" xr:uid="{974B4F75-046F-41FD-8A3E-BDBF47EE2FFE}"/>
    <cellStyle name="Nota 8 2 4" xfId="2304" xr:uid="{6100290D-B2C7-4890-A23E-73B1453E2AD3}"/>
    <cellStyle name="Nota 8 2 5" xfId="2582" xr:uid="{C80F1727-B13D-4B89-9982-C3B711073F92}"/>
    <cellStyle name="Nota 8 2 6" xfId="2251" xr:uid="{F0313CA9-4116-4CAC-BA05-E6A381287AD4}"/>
    <cellStyle name="Nota 9" xfId="1473" xr:uid="{00000000-0005-0000-0000-000015060000}"/>
    <cellStyle name="Nota 9 2" xfId="1474" xr:uid="{00000000-0005-0000-0000-000016060000}"/>
    <cellStyle name="Nota 9 2 2" xfId="2193" xr:uid="{00000000-0005-0000-0000-000017060000}"/>
    <cellStyle name="Nota 9 2 2 2" xfId="3125" xr:uid="{A854591B-A9A1-4E3E-A4B1-72367AAA10CB}"/>
    <cellStyle name="Nota 9 2 2 3" xfId="3305" xr:uid="{D7E19634-A3ED-4E89-8A03-18ED4A95EF64}"/>
    <cellStyle name="Nota 9 2 2 4" xfId="3464" xr:uid="{3EEFBAEF-8BED-449E-B761-27504D4D8756}"/>
    <cellStyle name="Nota 9 2 2 5" xfId="3621" xr:uid="{92EA7B65-D6F9-4DDD-B49C-5466115B3CB7}"/>
    <cellStyle name="Nota 9 2 3" xfId="2648" xr:uid="{0A0F1E9E-16DB-4307-9E38-294CEE313F06}"/>
    <cellStyle name="Nota 9 2 4" xfId="2303" xr:uid="{FE2D761F-57AE-4DDE-AF54-D014931D33C0}"/>
    <cellStyle name="Nota 9 2 5" xfId="2583" xr:uid="{86B017E5-F5DB-4F40-ACEC-A205B1212F15}"/>
    <cellStyle name="Nota 9 2 6" xfId="2250" xr:uid="{C07FF711-08A5-4FA2-993B-AAD872A0E9D5}"/>
    <cellStyle name="padroes" xfId="1475" xr:uid="{00000000-0005-0000-0000-000018060000}"/>
    <cellStyle name="padroes 1" xfId="1476" xr:uid="{00000000-0005-0000-0000-000019060000}"/>
    <cellStyle name="Percent 2" xfId="1477" xr:uid="{00000000-0005-0000-0000-00001A060000}"/>
    <cellStyle name="planilhas" xfId="1478" xr:uid="{00000000-0005-0000-0000-00001B060000}"/>
    <cellStyle name="planilhas 1" xfId="1479" xr:uid="{00000000-0005-0000-0000-00001C060000}"/>
    <cellStyle name="Porcentagem" xfId="2" builtinId="5"/>
    <cellStyle name="Porcentagem 10 2" xfId="1480" xr:uid="{00000000-0005-0000-0000-00001E060000}"/>
    <cellStyle name="Porcentagem 12 2" xfId="1481" xr:uid="{00000000-0005-0000-0000-00001F060000}"/>
    <cellStyle name="Porcentagem 2" xfId="5" xr:uid="{00000000-0005-0000-0000-000020060000}"/>
    <cellStyle name="Porcentagem 2 1" xfId="1482" xr:uid="{00000000-0005-0000-0000-000021060000}"/>
    <cellStyle name="Porcentagem 2 2" xfId="10" xr:uid="{00000000-0005-0000-0000-000022060000}"/>
    <cellStyle name="Porcentagem 2 2 2" xfId="1483" xr:uid="{00000000-0005-0000-0000-000023060000}"/>
    <cellStyle name="Porcentagem 2 2 3" xfId="1484" xr:uid="{00000000-0005-0000-0000-000024060000}"/>
    <cellStyle name="Porcentagem 2 3" xfId="1485" xr:uid="{00000000-0005-0000-0000-000025060000}"/>
    <cellStyle name="Porcentagem 2 3 2" xfId="1486" xr:uid="{00000000-0005-0000-0000-000026060000}"/>
    <cellStyle name="Porcentagem 2 3 2 2" xfId="1487" xr:uid="{00000000-0005-0000-0000-000027060000}"/>
    <cellStyle name="Porcentagem 2 3 3" xfId="1488" xr:uid="{00000000-0005-0000-0000-000028060000}"/>
    <cellStyle name="Porcentagem 2 3 3 2" xfId="1489" xr:uid="{00000000-0005-0000-0000-000029060000}"/>
    <cellStyle name="Porcentagem 2 3 4" xfId="1490" xr:uid="{00000000-0005-0000-0000-00002A060000}"/>
    <cellStyle name="Porcentagem 2 4" xfId="1491" xr:uid="{00000000-0005-0000-0000-00002B060000}"/>
    <cellStyle name="Porcentagem 2 5" xfId="1492" xr:uid="{00000000-0005-0000-0000-00002C060000}"/>
    <cellStyle name="Porcentagem 2 6" xfId="1493" xr:uid="{00000000-0005-0000-0000-00002D060000}"/>
    <cellStyle name="Porcentagem 2 6 2" xfId="1494" xr:uid="{00000000-0005-0000-0000-00002E060000}"/>
    <cellStyle name="Porcentagem 2 7" xfId="1495" xr:uid="{00000000-0005-0000-0000-00002F060000}"/>
    <cellStyle name="Porcentagem 3" xfId="1496" xr:uid="{00000000-0005-0000-0000-000030060000}"/>
    <cellStyle name="Porcentagem 3 2" xfId="1497" xr:uid="{00000000-0005-0000-0000-000031060000}"/>
    <cellStyle name="Porcentagem 3 2 2" xfId="1498" xr:uid="{00000000-0005-0000-0000-000032060000}"/>
    <cellStyle name="Porcentagem 3 3" xfId="1499" xr:uid="{00000000-0005-0000-0000-000033060000}"/>
    <cellStyle name="Porcentagem 3 4" xfId="1500" xr:uid="{00000000-0005-0000-0000-000034060000}"/>
    <cellStyle name="Porcentagem 3 4 2" xfId="1501" xr:uid="{00000000-0005-0000-0000-000035060000}"/>
    <cellStyle name="Porcentagem 3 5" xfId="1502" xr:uid="{00000000-0005-0000-0000-000036060000}"/>
    <cellStyle name="Porcentagem 3 5 2" xfId="1503" xr:uid="{00000000-0005-0000-0000-000037060000}"/>
    <cellStyle name="Porcentagem 4" xfId="1504" xr:uid="{00000000-0005-0000-0000-000038060000}"/>
    <cellStyle name="Porcentagem 4 2" xfId="1505" xr:uid="{00000000-0005-0000-0000-000039060000}"/>
    <cellStyle name="Porcentagem 4 2 2" xfId="1506" xr:uid="{00000000-0005-0000-0000-00003A060000}"/>
    <cellStyle name="Porcentagem 4 2 2 2" xfId="1507" xr:uid="{00000000-0005-0000-0000-00003B060000}"/>
    <cellStyle name="Porcentagem 4 2 3" xfId="1508" xr:uid="{00000000-0005-0000-0000-00003C060000}"/>
    <cellStyle name="Porcentagem 4 2 4" xfId="1509" xr:uid="{00000000-0005-0000-0000-00003D060000}"/>
    <cellStyle name="Porcentagem 4 3" xfId="1510" xr:uid="{00000000-0005-0000-0000-00003E060000}"/>
    <cellStyle name="Porcentagem 4 4" xfId="1511" xr:uid="{00000000-0005-0000-0000-00003F060000}"/>
    <cellStyle name="Porcentagem 4 4 2" xfId="1512" xr:uid="{00000000-0005-0000-0000-000040060000}"/>
    <cellStyle name="Porcentagem 4 5" xfId="1513" xr:uid="{00000000-0005-0000-0000-000041060000}"/>
    <cellStyle name="Porcentagem 4 5 2" xfId="1514" xr:uid="{00000000-0005-0000-0000-000042060000}"/>
    <cellStyle name="Porcentagem 5" xfId="1515" xr:uid="{00000000-0005-0000-0000-000043060000}"/>
    <cellStyle name="Porcentagem 5 2" xfId="1516" xr:uid="{00000000-0005-0000-0000-000044060000}"/>
    <cellStyle name="Porcentagem 6" xfId="1517" xr:uid="{00000000-0005-0000-0000-000045060000}"/>
    <cellStyle name="Porcentagem 6 2" xfId="1518" xr:uid="{00000000-0005-0000-0000-000046060000}"/>
    <cellStyle name="Porcentagem 7" xfId="1519" xr:uid="{00000000-0005-0000-0000-000047060000}"/>
    <cellStyle name="Porcentagem 7 2" xfId="1520" xr:uid="{00000000-0005-0000-0000-000048060000}"/>
    <cellStyle name="Porcentagem 8 2" xfId="1521" xr:uid="{00000000-0005-0000-0000-000049060000}"/>
    <cellStyle name="Porcentagem 9 2" xfId="1522" xr:uid="{00000000-0005-0000-0000-00004A060000}"/>
    <cellStyle name="Result" xfId="1523" xr:uid="{00000000-0005-0000-0000-00004B060000}"/>
    <cellStyle name="Result2" xfId="1524" xr:uid="{00000000-0005-0000-0000-00004C060000}"/>
    <cellStyle name="Saída 1" xfId="1525" xr:uid="{00000000-0005-0000-0000-00004D060000}"/>
    <cellStyle name="Saída 1 2" xfId="2194" xr:uid="{00000000-0005-0000-0000-00004E060000}"/>
    <cellStyle name="Saída 1 2 2" xfId="3126" xr:uid="{F6B64715-EF8C-4F8B-AA93-6478C9C5FE74}"/>
    <cellStyle name="Saída 1 2 3" xfId="3306" xr:uid="{9E673084-CA84-4F1C-A3FC-04D24A9305EC}"/>
    <cellStyle name="Saída 1 2 4" xfId="3465" xr:uid="{8B90C7B8-F0C8-4B63-A937-E01D511F97CC}"/>
    <cellStyle name="Saída 1 2 5" xfId="3622" xr:uid="{9BEC7051-B7D5-4E33-BE84-2768058488BD}"/>
    <cellStyle name="Saída 1 3" xfId="2649" xr:uid="{A151B1BD-6246-45CA-A3EB-44B8E3C70B28}"/>
    <cellStyle name="Saída 1 4" xfId="2281" xr:uid="{313558FB-BD82-4946-880F-7FE2DCA3E634}"/>
    <cellStyle name="Saída 1 5" xfId="2584" xr:uid="{CC1D5984-48B5-4DD3-822E-DB5764523DAC}"/>
    <cellStyle name="Saída 1 6" xfId="2249" xr:uid="{20F1A5B4-435B-4727-8E10-456F23E4AF91}"/>
    <cellStyle name="Saída 10 2" xfId="1526" xr:uid="{00000000-0005-0000-0000-00004F060000}"/>
    <cellStyle name="Saída 10 2 2" xfId="2195" xr:uid="{00000000-0005-0000-0000-000050060000}"/>
    <cellStyle name="Saída 10 2 2 2" xfId="3127" xr:uid="{A204CF89-03B3-48C1-A274-58F474DD9FF7}"/>
    <cellStyle name="Saída 10 2 2 3" xfId="3307" xr:uid="{B31D68E9-D585-4B69-AB9C-88FBDDACBF48}"/>
    <cellStyle name="Saída 10 2 2 4" xfId="3466" xr:uid="{6EC4B894-5869-4F68-839B-B64F76B0CE4C}"/>
    <cellStyle name="Saída 10 2 2 5" xfId="3623" xr:uid="{2CDD4521-87F3-45E7-8F42-AACC4D2390D7}"/>
    <cellStyle name="Saída 10 2 3" xfId="2650" xr:uid="{70506383-1D29-46E5-AA26-1DCE3A5F9F77}"/>
    <cellStyle name="Saída 10 2 4" xfId="2280" xr:uid="{86369EDD-B963-4514-92AF-3A04599E0D10}"/>
    <cellStyle name="Saída 10 2 5" xfId="2585" xr:uid="{4BDE2A4E-FD15-4604-8347-037B0C258900}"/>
    <cellStyle name="Saída 10 2 6" xfId="2248" xr:uid="{B6AD62B5-9347-47C9-B8CE-E5498CB62713}"/>
    <cellStyle name="Saída 11 2" xfId="1527" xr:uid="{00000000-0005-0000-0000-000051060000}"/>
    <cellStyle name="Saída 11 2 2" xfId="2196" xr:uid="{00000000-0005-0000-0000-000052060000}"/>
    <cellStyle name="Saída 11 2 2 2" xfId="3128" xr:uid="{DD8BDDA7-CE58-4CF4-8641-F2F5DE22CD99}"/>
    <cellStyle name="Saída 11 2 2 3" xfId="3308" xr:uid="{BF493C98-684F-49F7-908F-8B73FFD6127C}"/>
    <cellStyle name="Saída 11 2 2 4" xfId="3467" xr:uid="{E6C33C77-95B1-4C55-9A57-0DFAF0BEC395}"/>
    <cellStyle name="Saída 11 2 2 5" xfId="3624" xr:uid="{BCA1875F-92D6-4059-8ACD-A9D8517508AA}"/>
    <cellStyle name="Saída 11 2 3" xfId="2651" xr:uid="{39E56F58-6792-4F1D-8B39-0DC44F236139}"/>
    <cellStyle name="Saída 11 2 4" xfId="2279" xr:uid="{E0C29768-B1FB-4308-85D0-4B949D835E60}"/>
    <cellStyle name="Saída 11 2 5" xfId="2586" xr:uid="{3B191331-79D3-4F9B-AEF9-42D4AFFE8E9F}"/>
    <cellStyle name="Saída 11 2 6" xfId="2247" xr:uid="{3E0C2033-5F14-40DD-B157-4C90FCCFFD7C}"/>
    <cellStyle name="Saída 12 2" xfId="1528" xr:uid="{00000000-0005-0000-0000-000053060000}"/>
    <cellStyle name="Saída 12 2 2" xfId="2197" xr:uid="{00000000-0005-0000-0000-000054060000}"/>
    <cellStyle name="Saída 12 2 2 2" xfId="3129" xr:uid="{D010733B-19D5-4F0D-A3A3-8FFAB1C64F60}"/>
    <cellStyle name="Saída 12 2 2 3" xfId="3309" xr:uid="{62A11FB8-046F-4C1C-B4D5-33457CA4C5AA}"/>
    <cellStyle name="Saída 12 2 2 4" xfId="3468" xr:uid="{C1D0CCB4-BFED-490E-A9C6-32013AA03149}"/>
    <cellStyle name="Saída 12 2 2 5" xfId="3625" xr:uid="{F4D58557-DAF8-4329-8C31-BC6DA499E988}"/>
    <cellStyle name="Saída 12 2 3" xfId="2652" xr:uid="{ADA2A401-268C-4530-98AB-477557AF24C4}"/>
    <cellStyle name="Saída 12 2 4" xfId="2278" xr:uid="{C36C1F31-5B21-4E23-B60D-71F8A5A4E793}"/>
    <cellStyle name="Saída 12 2 5" xfId="2587" xr:uid="{D9C0D097-4A77-4D73-8C1F-A36C0A4C2875}"/>
    <cellStyle name="Saída 12 2 6" xfId="3173" xr:uid="{20DECBDF-C47D-41CF-89F2-1E9B0096E582}"/>
    <cellStyle name="Saída 13 2" xfId="1529" xr:uid="{00000000-0005-0000-0000-000055060000}"/>
    <cellStyle name="Saída 13 2 2" xfId="2198" xr:uid="{00000000-0005-0000-0000-000056060000}"/>
    <cellStyle name="Saída 13 2 2 2" xfId="3130" xr:uid="{0B58ACA2-7292-4323-BEFB-2CDA90D44DAA}"/>
    <cellStyle name="Saída 13 2 2 3" xfId="3310" xr:uid="{56D5571E-4682-479B-AA13-1A78010B5919}"/>
    <cellStyle name="Saída 13 2 2 4" xfId="3469" xr:uid="{F97208A7-F64E-4074-8E21-DD8328E3F207}"/>
    <cellStyle name="Saída 13 2 2 5" xfId="3626" xr:uid="{3314A875-34EA-4C86-9E8E-8242E02EF050}"/>
    <cellStyle name="Saída 13 2 3" xfId="2653" xr:uid="{912E931F-A81E-4E21-86B0-D18AAE313B45}"/>
    <cellStyle name="Saída 13 2 4" xfId="2277" xr:uid="{93EFE505-9172-4579-8E1B-93828DAA6D24}"/>
    <cellStyle name="Saída 13 2 5" xfId="2588" xr:uid="{E18E5EBE-1B97-484B-B754-9BD81AAEE2DB}"/>
    <cellStyle name="Saída 13 2 6" xfId="3174" xr:uid="{AF9D3E03-C851-4A14-A5E5-9939239328A4}"/>
    <cellStyle name="Saída 14 2" xfId="1530" xr:uid="{00000000-0005-0000-0000-000057060000}"/>
    <cellStyle name="Saída 14 2 2" xfId="2199" xr:uid="{00000000-0005-0000-0000-000058060000}"/>
    <cellStyle name="Saída 14 2 2 2" xfId="3131" xr:uid="{D1303998-6D3C-484C-859B-83FB64196729}"/>
    <cellStyle name="Saída 14 2 2 3" xfId="3311" xr:uid="{866A3210-75CD-400B-97B5-64343C85AFB2}"/>
    <cellStyle name="Saída 14 2 2 4" xfId="3470" xr:uid="{84B81503-11E6-4524-AC67-527CA85C7619}"/>
    <cellStyle name="Saída 14 2 2 5" xfId="3627" xr:uid="{C4AFA136-E628-4929-8E90-5A72BC08B221}"/>
    <cellStyle name="Saída 14 2 3" xfId="2654" xr:uid="{CF580DF3-179B-41DE-9B54-DC832F6B5561}"/>
    <cellStyle name="Saída 14 2 4" xfId="2276" xr:uid="{C73753D8-DC45-47B6-950D-5E2F81419961}"/>
    <cellStyle name="Saída 14 2 5" xfId="2589" xr:uid="{32D892A9-ADB3-4375-9B6B-756260C3225C}"/>
    <cellStyle name="Saída 14 2 6" xfId="3175" xr:uid="{A9608CE2-D489-4D90-8C82-ABD831472B49}"/>
    <cellStyle name="Saída 15 2" xfId="1531" xr:uid="{00000000-0005-0000-0000-000059060000}"/>
    <cellStyle name="Saída 15 2 2" xfId="2200" xr:uid="{00000000-0005-0000-0000-00005A060000}"/>
    <cellStyle name="Saída 15 2 2 2" xfId="3132" xr:uid="{1429D86F-F0E1-4B64-A8C4-E8D7DCA5733C}"/>
    <cellStyle name="Saída 15 2 2 3" xfId="3312" xr:uid="{BBC764E6-BBA8-479E-A172-B79EB542406E}"/>
    <cellStyle name="Saída 15 2 2 4" xfId="3471" xr:uid="{E68E8E73-7486-463C-8F24-962A2DE30C2D}"/>
    <cellStyle name="Saída 15 2 2 5" xfId="3628" xr:uid="{CB89FEC5-7788-4A6E-8052-BF697262E1FB}"/>
    <cellStyle name="Saída 15 2 3" xfId="2655" xr:uid="{BA37CFF0-586F-4F7F-91AC-748586C087CB}"/>
    <cellStyle name="Saída 15 2 4" xfId="2275" xr:uid="{2FDB8F78-44E9-4F87-9800-506907A487FF}"/>
    <cellStyle name="Saída 15 2 5" xfId="2590" xr:uid="{83B776F0-A412-4FC5-8D0F-FF1DC8F2313B}"/>
    <cellStyle name="Saída 15 2 6" xfId="3176" xr:uid="{EFDDED0F-72D7-4463-966A-4B6876654315}"/>
    <cellStyle name="Saída 16 2" xfId="1532" xr:uid="{00000000-0005-0000-0000-00005B060000}"/>
    <cellStyle name="Saída 16 2 2" xfId="2201" xr:uid="{00000000-0005-0000-0000-00005C060000}"/>
    <cellStyle name="Saída 16 2 2 2" xfId="3133" xr:uid="{4C717C2D-0A36-4776-B70A-745135B9BF94}"/>
    <cellStyle name="Saída 16 2 2 3" xfId="3313" xr:uid="{A93107C5-28EC-4CED-BC97-121139CC763C}"/>
    <cellStyle name="Saída 16 2 2 4" xfId="3472" xr:uid="{1F712682-5AA8-417C-A9D8-6F24C4CB187A}"/>
    <cellStyle name="Saída 16 2 2 5" xfId="3629" xr:uid="{F7EEE368-0C37-4394-A231-83D23217A414}"/>
    <cellStyle name="Saída 16 2 3" xfId="2656" xr:uid="{3B438735-93EB-4333-A423-AED004BC3A9D}"/>
    <cellStyle name="Saída 16 2 4" xfId="2274" xr:uid="{7F0C9DB9-2D4B-4396-804E-0D6833C7ADB4}"/>
    <cellStyle name="Saída 16 2 5" xfId="2591" xr:uid="{E3759092-3C80-48DE-BD9F-90DC994C242B}"/>
    <cellStyle name="Saída 16 2 6" xfId="3177" xr:uid="{214BE2AC-3557-4E62-BF2D-2A6BE84FEB78}"/>
    <cellStyle name="Saída 17 2" xfId="1533" xr:uid="{00000000-0005-0000-0000-00005D060000}"/>
    <cellStyle name="Saída 17 2 2" xfId="2202" xr:uid="{00000000-0005-0000-0000-00005E060000}"/>
    <cellStyle name="Saída 17 2 2 2" xfId="3134" xr:uid="{2C334E57-310F-4069-B71A-90E3CC0E5109}"/>
    <cellStyle name="Saída 17 2 2 3" xfId="3314" xr:uid="{9D466DF1-5BA3-400B-9115-32F5CAB5A32F}"/>
    <cellStyle name="Saída 17 2 2 4" xfId="3473" xr:uid="{C1560AFF-BFE2-45EB-9F45-29D1B9B520C9}"/>
    <cellStyle name="Saída 17 2 2 5" xfId="3630" xr:uid="{5841870E-BCD8-4472-8632-E430A8106961}"/>
    <cellStyle name="Saída 17 2 3" xfId="2657" xr:uid="{B8A34EEC-84B0-493C-84EB-602829E483BB}"/>
    <cellStyle name="Saída 17 2 4" xfId="2273" xr:uid="{028757F5-F08D-408E-8B7F-26BBBC00B3C5}"/>
    <cellStyle name="Saída 17 2 5" xfId="2592" xr:uid="{1BF0B250-70C8-4D4F-A394-2C4583B3A4F4}"/>
    <cellStyle name="Saída 17 2 6" xfId="3178" xr:uid="{FA95ED9E-BB97-42F2-9B18-61583B9A6482}"/>
    <cellStyle name="Saída 2" xfId="1534" xr:uid="{00000000-0005-0000-0000-00005F060000}"/>
    <cellStyle name="Saída 2 2" xfId="1535" xr:uid="{00000000-0005-0000-0000-000060060000}"/>
    <cellStyle name="Saída 2 2 2" xfId="2204" xr:uid="{00000000-0005-0000-0000-000061060000}"/>
    <cellStyle name="Saída 2 2 2 2" xfId="3136" xr:uid="{0E2B9592-C3DA-46AE-8A82-AA031C93A3A2}"/>
    <cellStyle name="Saída 2 2 2 3" xfId="3316" xr:uid="{83408AB0-4070-4C01-B36E-F8D5EEEF1A40}"/>
    <cellStyle name="Saída 2 2 2 4" xfId="3475" xr:uid="{7E6C09A5-4FB4-4782-8A37-56E965B21931}"/>
    <cellStyle name="Saída 2 2 2 5" xfId="3632" xr:uid="{537B1D00-7E49-4B41-9E11-C0620B9DAECA}"/>
    <cellStyle name="Saída 2 2 3" xfId="2659" xr:uid="{40D385A2-4BB7-403F-98DA-1980DDCFBB74}"/>
    <cellStyle name="Saída 2 2 4" xfId="2271" xr:uid="{EE383DBC-8E2F-45A3-81D7-AD40B67F91EE}"/>
    <cellStyle name="Saída 2 2 5" xfId="2594" xr:uid="{0CF24517-AE55-4D0D-B6ED-0DB225B68D12}"/>
    <cellStyle name="Saída 2 2 6" xfId="3180" xr:uid="{BCA76489-09D0-4722-9EB8-79DAC2F439A0}"/>
    <cellStyle name="Saída 2 3" xfId="2203" xr:uid="{00000000-0005-0000-0000-000062060000}"/>
    <cellStyle name="Saída 2 3 2" xfId="3135" xr:uid="{658850EF-B361-4CA4-B57A-2CC73DB8EF8C}"/>
    <cellStyle name="Saída 2 3 3" xfId="3315" xr:uid="{5F4A6191-4E84-4E76-B868-C18C22BE52A6}"/>
    <cellStyle name="Saída 2 3 4" xfId="3474" xr:uid="{5D2ED3BC-B860-4805-ACBF-B46EF399A47E}"/>
    <cellStyle name="Saída 2 3 5" xfId="3631" xr:uid="{4A693825-8B18-42E5-BCF3-64068CCF7116}"/>
    <cellStyle name="Saída 2 4" xfId="2658" xr:uid="{EBE22456-B60C-4A10-833F-CF06E9EF36FA}"/>
    <cellStyle name="Saída 2 5" xfId="2272" xr:uid="{559729B3-A103-4F31-81C4-0F44D1ADC097}"/>
    <cellStyle name="Saída 2 6" xfId="2593" xr:uid="{B1A0F945-93D4-4CFF-B247-08217B0B04F9}"/>
    <cellStyle name="Saída 2 7" xfId="3179" xr:uid="{FFE4708C-DD32-4F9C-9B11-EC097D3E0F3E}"/>
    <cellStyle name="Saída 3" xfId="1536" xr:uid="{00000000-0005-0000-0000-000063060000}"/>
    <cellStyle name="Saída 3 2" xfId="1537" xr:uid="{00000000-0005-0000-0000-000064060000}"/>
    <cellStyle name="Saída 3 2 2" xfId="2206" xr:uid="{00000000-0005-0000-0000-000065060000}"/>
    <cellStyle name="Saída 3 2 2 2" xfId="3138" xr:uid="{F8B6E97A-731A-49C7-9BFD-3E3192E35144}"/>
    <cellStyle name="Saída 3 2 2 3" xfId="3318" xr:uid="{1A523E13-3DEE-49F6-9738-6DEE62D94549}"/>
    <cellStyle name="Saída 3 2 2 4" xfId="3477" xr:uid="{98950D74-AD2F-4C58-8806-E5972ABF2F6A}"/>
    <cellStyle name="Saída 3 2 2 5" xfId="3634" xr:uid="{E268D798-50F5-440E-BF90-9602369EEEA7}"/>
    <cellStyle name="Saída 3 2 3" xfId="2661" xr:uid="{F81A8071-D6FC-4A3B-B8DD-8DADDF739724}"/>
    <cellStyle name="Saída 3 2 4" xfId="2269" xr:uid="{C727A881-9ABE-47E4-B7B5-886211EF0FB9}"/>
    <cellStyle name="Saída 3 2 5" xfId="2596" xr:uid="{E5020685-884C-4D02-A40A-8A406FBF2484}"/>
    <cellStyle name="Saída 3 2 6" xfId="3182" xr:uid="{5ADD8E35-EF2D-4CC0-B897-C3EF676A2DD9}"/>
    <cellStyle name="Saída 3 3" xfId="2205" xr:uid="{00000000-0005-0000-0000-000066060000}"/>
    <cellStyle name="Saída 3 3 2" xfId="3137" xr:uid="{64E7569C-AFB7-4DC6-9832-29D8CB3D7FD4}"/>
    <cellStyle name="Saída 3 3 3" xfId="3317" xr:uid="{AFD64F12-DB5F-4238-9D31-79BD129778C0}"/>
    <cellStyle name="Saída 3 3 4" xfId="3476" xr:uid="{45D2818A-D0CA-43EE-9091-E68A7319346D}"/>
    <cellStyle name="Saída 3 3 5" xfId="3633" xr:uid="{DD82F791-A27C-4C80-9F83-5A2878F1D0B9}"/>
    <cellStyle name="Saída 3 4" xfId="2660" xr:uid="{EE1752E7-3412-4322-AD44-4EA37986DBF1}"/>
    <cellStyle name="Saída 3 5" xfId="2270" xr:uid="{19079A29-9773-4937-8CA4-F0A129E02319}"/>
    <cellStyle name="Saída 3 6" xfId="2595" xr:uid="{D7C01517-ECAC-4A87-A59E-46955CFF33CD}"/>
    <cellStyle name="Saída 3 7" xfId="3181" xr:uid="{91665DE5-622F-4A5A-9807-84AE361706A9}"/>
    <cellStyle name="Saída 4" xfId="1538" xr:uid="{00000000-0005-0000-0000-000067060000}"/>
    <cellStyle name="Saída 4 2" xfId="1539" xr:uid="{00000000-0005-0000-0000-000068060000}"/>
    <cellStyle name="Saída 4 2 2" xfId="2208" xr:uid="{00000000-0005-0000-0000-000069060000}"/>
    <cellStyle name="Saída 4 2 2 2" xfId="3140" xr:uid="{3E8ED074-2D10-458B-9BB4-170302BDC3AC}"/>
    <cellStyle name="Saída 4 2 2 3" xfId="3320" xr:uid="{1ABDE414-1032-4831-8B34-FCA6CF15404C}"/>
    <cellStyle name="Saída 4 2 2 4" xfId="3479" xr:uid="{AB5578D4-5A9C-44D0-A905-98F0FB4FF2D2}"/>
    <cellStyle name="Saída 4 2 2 5" xfId="3636" xr:uid="{D07CFAF3-A4D0-46F7-9685-1ABA1730FBDC}"/>
    <cellStyle name="Saída 4 2 3" xfId="2663" xr:uid="{108F3A8F-3811-4F81-998D-D4575DADB3C7}"/>
    <cellStyle name="Saída 4 2 4" xfId="2267" xr:uid="{3B62ABA4-C55E-472C-8D21-729F4A306ADC}"/>
    <cellStyle name="Saída 4 2 5" xfId="2598" xr:uid="{1724E370-6A0D-4C23-A410-938255A9D7D5}"/>
    <cellStyle name="Saída 4 2 6" xfId="3184" xr:uid="{877359C7-603B-4B9D-9654-ABFB2CABCAD9}"/>
    <cellStyle name="Saída 4 3" xfId="2207" xr:uid="{00000000-0005-0000-0000-00006A060000}"/>
    <cellStyle name="Saída 4 3 2" xfId="3139" xr:uid="{A3CCD584-8027-4DEC-9E6F-F9C82414C9DB}"/>
    <cellStyle name="Saída 4 3 3" xfId="3319" xr:uid="{8629AE6E-A651-4C11-A823-C67C9F45D3BB}"/>
    <cellStyle name="Saída 4 3 4" xfId="3478" xr:uid="{2BC64164-644A-4AFC-8130-F81F5285258E}"/>
    <cellStyle name="Saída 4 3 5" xfId="3635" xr:uid="{F8E20416-5C69-4B5A-86CB-38E72808105C}"/>
    <cellStyle name="Saída 4 4" xfId="2662" xr:uid="{AD9A53A7-E9A2-43F5-BB9D-DC71C6366577}"/>
    <cellStyle name="Saída 4 5" xfId="2268" xr:uid="{D04FC39F-ABB0-468A-8C81-89172D1B0837}"/>
    <cellStyle name="Saída 4 6" xfId="2597" xr:uid="{B8FFAB8B-0142-4D92-A8CC-50DC0D53E32C}"/>
    <cellStyle name="Saída 4 7" xfId="3183" xr:uid="{760CD77F-739B-4E32-958D-61B9FA9C4E78}"/>
    <cellStyle name="Saída 5" xfId="1540" xr:uid="{00000000-0005-0000-0000-00006B060000}"/>
    <cellStyle name="Saída 5 2" xfId="1541" xr:uid="{00000000-0005-0000-0000-00006C060000}"/>
    <cellStyle name="Saída 5 2 2" xfId="2210" xr:uid="{00000000-0005-0000-0000-00006D060000}"/>
    <cellStyle name="Saída 5 2 2 2" xfId="3142" xr:uid="{02708788-994E-4793-B210-6D76EC02FECA}"/>
    <cellStyle name="Saída 5 2 2 3" xfId="3322" xr:uid="{B8C9B488-97C9-4900-BDB6-41EB2F30B1E5}"/>
    <cellStyle name="Saída 5 2 2 4" xfId="3481" xr:uid="{66471D55-294C-4C3C-8DC6-254B18E86998}"/>
    <cellStyle name="Saída 5 2 2 5" xfId="3638" xr:uid="{F57D2431-D2A7-4217-911B-C431F6926340}"/>
    <cellStyle name="Saída 5 2 3" xfId="2665" xr:uid="{4D777BE5-116F-4122-86D2-779C59CB8D09}"/>
    <cellStyle name="Saída 5 2 4" xfId="2265" xr:uid="{DC5E2383-1855-4A3B-9502-C981BEB36C36}"/>
    <cellStyle name="Saída 5 2 5" xfId="2600" xr:uid="{94520A90-8B18-44E9-8465-B30DBFFAA615}"/>
    <cellStyle name="Saída 5 2 6" xfId="3186" xr:uid="{B03BDD2F-87FC-4289-A63E-C7269A39B308}"/>
    <cellStyle name="Saída 5 3" xfId="2209" xr:uid="{00000000-0005-0000-0000-00006E060000}"/>
    <cellStyle name="Saída 5 3 2" xfId="3141" xr:uid="{28338E15-E368-414D-BB83-DFE295E1919F}"/>
    <cellStyle name="Saída 5 3 3" xfId="3321" xr:uid="{FDEE1572-22BB-4691-AECB-094FB91BBDBF}"/>
    <cellStyle name="Saída 5 3 4" xfId="3480" xr:uid="{20E1BB2D-8C5E-46F6-8B4C-9E226BB87D49}"/>
    <cellStyle name="Saída 5 3 5" xfId="3637" xr:uid="{191711AC-189A-4AFC-9137-5E14F3571775}"/>
    <cellStyle name="Saída 5 4" xfId="2664" xr:uid="{A4D3F76B-01EF-43B2-8D94-2B6578B1C5B8}"/>
    <cellStyle name="Saída 5 5" xfId="2266" xr:uid="{AFA561A7-6CEC-471C-B86A-8660B93AD87F}"/>
    <cellStyle name="Saída 5 6" xfId="2599" xr:uid="{3C3875AD-3564-48A5-AA1D-C4D9A190EB52}"/>
    <cellStyle name="Saída 5 7" xfId="3185" xr:uid="{404C7514-F701-4DC6-9AC9-87F588F9C43B}"/>
    <cellStyle name="Saída 6" xfId="1542" xr:uid="{00000000-0005-0000-0000-00006F060000}"/>
    <cellStyle name="Saída 6 2" xfId="1543" xr:uid="{00000000-0005-0000-0000-000070060000}"/>
    <cellStyle name="Saída 6 2 2" xfId="2212" xr:uid="{00000000-0005-0000-0000-000071060000}"/>
    <cellStyle name="Saída 6 2 2 2" xfId="3144" xr:uid="{8C3E2337-CD09-48A0-B604-482A50C3CDD4}"/>
    <cellStyle name="Saída 6 2 2 3" xfId="3324" xr:uid="{B8657F27-9570-4CFF-AB7C-9BE9846CDEB0}"/>
    <cellStyle name="Saída 6 2 2 4" xfId="3483" xr:uid="{C3C6D9A6-7B8E-44C3-A3A0-29F36E540E4F}"/>
    <cellStyle name="Saída 6 2 2 5" xfId="3640" xr:uid="{F5BDE875-6876-4682-AE11-83ACA489390E}"/>
    <cellStyle name="Saída 6 2 3" xfId="2667" xr:uid="{332C35C2-E802-4D57-B97F-69A9E2CB20F2}"/>
    <cellStyle name="Saída 6 2 4" xfId="2263" xr:uid="{824D20FF-939B-4CE4-BDB7-8D987B96463F}"/>
    <cellStyle name="Saída 6 2 5" xfId="2602" xr:uid="{85140D8F-01F2-4828-B8EE-13C2CDAC1A0C}"/>
    <cellStyle name="Saída 6 2 6" xfId="3188" xr:uid="{E78B5A73-3A2C-434A-8CED-67F58586A21C}"/>
    <cellStyle name="Saída 6 3" xfId="2211" xr:uid="{00000000-0005-0000-0000-000072060000}"/>
    <cellStyle name="Saída 6 3 2" xfId="3143" xr:uid="{92B1864F-E3AE-46C5-84EC-AD313781E7E3}"/>
    <cellStyle name="Saída 6 3 3" xfId="3323" xr:uid="{081E5BD1-45BC-4AE8-818F-9CC1758D0087}"/>
    <cellStyle name="Saída 6 3 4" xfId="3482" xr:uid="{49785A12-7CBF-4871-99A8-D2E90FBA3E7A}"/>
    <cellStyle name="Saída 6 3 5" xfId="3639" xr:uid="{D6EF5A9D-3FC8-403D-A379-D395452F5333}"/>
    <cellStyle name="Saída 6 4" xfId="2666" xr:uid="{5B5C7E77-53EE-449B-A81D-5F5242803BC6}"/>
    <cellStyle name="Saída 6 5" xfId="2264" xr:uid="{B9565F49-5631-4AC4-A0B6-80944DBA1C5B}"/>
    <cellStyle name="Saída 6 6" xfId="2601" xr:uid="{22FB3BF2-EC8A-4C9C-B821-A954D28F0B60}"/>
    <cellStyle name="Saída 6 7" xfId="3187" xr:uid="{A96F5145-B569-4F97-AA57-11690B4380FE}"/>
    <cellStyle name="Saída 7" xfId="1544" xr:uid="{00000000-0005-0000-0000-000073060000}"/>
    <cellStyle name="Saída 7 2" xfId="1545" xr:uid="{00000000-0005-0000-0000-000074060000}"/>
    <cellStyle name="Saída 7 2 2" xfId="2214" xr:uid="{00000000-0005-0000-0000-000075060000}"/>
    <cellStyle name="Saída 7 2 2 2" xfId="3146" xr:uid="{6D05FBFA-F654-4256-9374-089A60523FD5}"/>
    <cellStyle name="Saída 7 2 2 3" xfId="3326" xr:uid="{F4BD668F-3069-4DD5-B3AE-3A63CA4A47FF}"/>
    <cellStyle name="Saída 7 2 2 4" xfId="3485" xr:uid="{E3BF6F7A-023E-4CFD-876F-77A840150DB5}"/>
    <cellStyle name="Saída 7 2 2 5" xfId="3642" xr:uid="{DC611531-53B2-439F-9E0C-991039D0847B}"/>
    <cellStyle name="Saída 7 2 3" xfId="2669" xr:uid="{2C9CFBD9-6939-42B1-99E7-37C63C52D2F1}"/>
    <cellStyle name="Saída 7 2 4" xfId="2261" xr:uid="{CD3C363B-C0CE-42B0-8C53-A2FE6EAFC095}"/>
    <cellStyle name="Saída 7 2 5" xfId="2604" xr:uid="{68C634F9-EF63-4D33-8DEF-94D723771FC8}"/>
    <cellStyle name="Saída 7 2 6" xfId="3190" xr:uid="{92899F0B-9070-4F30-A937-38A5FA2448AF}"/>
    <cellStyle name="Saída 7 3" xfId="2213" xr:uid="{00000000-0005-0000-0000-000076060000}"/>
    <cellStyle name="Saída 7 3 2" xfId="3145" xr:uid="{88FBDE63-2350-4BFC-9904-3BDC86C6418F}"/>
    <cellStyle name="Saída 7 3 3" xfId="3325" xr:uid="{AA04F6C6-C312-4593-934A-EF779FA461E5}"/>
    <cellStyle name="Saída 7 3 4" xfId="3484" xr:uid="{0E0912DD-B164-4896-988E-62FC4493EDF1}"/>
    <cellStyle name="Saída 7 3 5" xfId="3641" xr:uid="{CC330617-1D01-48CD-A3D1-4CD44FD57EE9}"/>
    <cellStyle name="Saída 7 4" xfId="2668" xr:uid="{AB3088BF-8557-4B70-89AE-EA09A962A751}"/>
    <cellStyle name="Saída 7 5" xfId="2262" xr:uid="{566039B3-EFB2-482E-BC41-0F2AE91BED04}"/>
    <cellStyle name="Saída 7 6" xfId="2603" xr:uid="{00DB1CA3-4BC8-421D-887B-393839B68083}"/>
    <cellStyle name="Saída 7 7" xfId="3189" xr:uid="{0B55A638-114E-45F6-9C7D-BCA4EC5558B4}"/>
    <cellStyle name="Saída 8" xfId="1546" xr:uid="{00000000-0005-0000-0000-000077060000}"/>
    <cellStyle name="Saída 8 2" xfId="1547" xr:uid="{00000000-0005-0000-0000-000078060000}"/>
    <cellStyle name="Saída 8 2 2" xfId="2215" xr:uid="{00000000-0005-0000-0000-000079060000}"/>
    <cellStyle name="Saída 8 2 2 2" xfId="3147" xr:uid="{9489CA3C-B189-4C25-9E98-83953F57274C}"/>
    <cellStyle name="Saída 8 2 2 3" xfId="3327" xr:uid="{D5506D62-55BA-4A05-BE6C-B3359024F68E}"/>
    <cellStyle name="Saída 8 2 2 4" xfId="3486" xr:uid="{8C54FE4F-82C0-4508-A07A-075041478A23}"/>
    <cellStyle name="Saída 8 2 2 5" xfId="3643" xr:uid="{5FBD961E-5C7D-4810-A655-3D6D8F613C45}"/>
    <cellStyle name="Saída 8 2 3" xfId="2670" xr:uid="{D046628E-075F-4420-8EED-AE604DD8C74F}"/>
    <cellStyle name="Saída 8 2 4" xfId="2260" xr:uid="{06870FE6-4748-4B75-9C6E-F63A758647CC}"/>
    <cellStyle name="Saída 8 2 5" xfId="2605" xr:uid="{CDE5B24E-7F88-4971-A2BB-4F93696611C7}"/>
    <cellStyle name="Saída 8 2 6" xfId="3191" xr:uid="{84181FC7-BD2A-42BF-B2D9-DB38BD718B06}"/>
    <cellStyle name="Saída 9 2" xfId="1548" xr:uid="{00000000-0005-0000-0000-00007A060000}"/>
    <cellStyle name="Saída 9 2 2" xfId="2216" xr:uid="{00000000-0005-0000-0000-00007B060000}"/>
    <cellStyle name="Saída 9 2 2 2" xfId="3148" xr:uid="{D45AF702-590A-46A3-9D8E-B01AD2794011}"/>
    <cellStyle name="Saída 9 2 2 3" xfId="3328" xr:uid="{630B1B37-A48C-4416-8C7D-DFD851A612D8}"/>
    <cellStyle name="Saída 9 2 2 4" xfId="3487" xr:uid="{2616B2C3-EA9C-44CF-ABBF-DB01FDAC69A4}"/>
    <cellStyle name="Saída 9 2 2 5" xfId="3644" xr:uid="{AE75CD52-7300-4192-B80A-3287FD6E7567}"/>
    <cellStyle name="Saída 9 2 3" xfId="2671" xr:uid="{DFF19576-B149-4244-AD7C-46AA8D841D06}"/>
    <cellStyle name="Saída 9 2 4" xfId="2259" xr:uid="{C91B47E7-082A-4A4C-960B-DE3A82C13887}"/>
    <cellStyle name="Saída 9 2 5" xfId="2606" xr:uid="{5F8D7E5B-6B39-4751-9556-F45F83F9E82E}"/>
    <cellStyle name="Saída 9 2 6" xfId="3192" xr:uid="{95668707-87A2-4671-9CCE-61540B43D547}"/>
    <cellStyle name="Separador de milhares 10" xfId="1549" xr:uid="{00000000-0005-0000-0000-00007C060000}"/>
    <cellStyle name="Separador de milhares 10 10" xfId="1550" xr:uid="{00000000-0005-0000-0000-00007D060000}"/>
    <cellStyle name="Separador de milhares 10 10 2" xfId="2673" xr:uid="{9789FED4-CB59-4B04-8E15-8D080F5277C8}"/>
    <cellStyle name="Separador de milhares 10 11" xfId="1551" xr:uid="{00000000-0005-0000-0000-00007E060000}"/>
    <cellStyle name="Separador de milhares 10 11 2" xfId="2674" xr:uid="{0C26592E-1193-4A41-9E1D-8DCB85D2D42F}"/>
    <cellStyle name="Separador de milhares 10 12" xfId="1552" xr:uid="{00000000-0005-0000-0000-00007F060000}"/>
    <cellStyle name="Separador de milhares 10 12 2" xfId="2675" xr:uid="{06DD1659-D100-49F4-86DE-962E67248AC3}"/>
    <cellStyle name="Separador de milhares 10 13" xfId="1553" xr:uid="{00000000-0005-0000-0000-000080060000}"/>
    <cellStyle name="Separador de milhares 10 13 2" xfId="2676" xr:uid="{96A0F6D4-A0E4-4AC8-9DFA-0938F875435C}"/>
    <cellStyle name="Separador de milhares 10 14" xfId="1554" xr:uid="{00000000-0005-0000-0000-000081060000}"/>
    <cellStyle name="Separador de milhares 10 14 2" xfId="2677" xr:uid="{BA821A50-9C64-4EDA-9BE1-D7C54ADF6733}"/>
    <cellStyle name="Separador de milhares 10 15" xfId="2672" xr:uid="{32081FE5-966D-48D9-926F-03C04FBDF205}"/>
    <cellStyle name="Separador de milhares 10 2" xfId="1555" xr:uid="{00000000-0005-0000-0000-000082060000}"/>
    <cellStyle name="Separador de milhares 10 2 2" xfId="2678" xr:uid="{DC0A6032-AAD9-43FF-9BE3-ADD9909252AD}"/>
    <cellStyle name="Separador de milhares 10 3" xfId="1556" xr:uid="{00000000-0005-0000-0000-000083060000}"/>
    <cellStyle name="Separador de milhares 10 3 2" xfId="2679" xr:uid="{EDB5D477-FD8D-4DA6-AFEE-7BEBFEF2BA79}"/>
    <cellStyle name="Separador de milhares 10 4" xfId="1557" xr:uid="{00000000-0005-0000-0000-000084060000}"/>
    <cellStyle name="Separador de milhares 10 4 2" xfId="2680" xr:uid="{CFA67A64-5386-4BFB-B5D7-EEBD2DFBD8A2}"/>
    <cellStyle name="Separador de milhares 10 5" xfId="1558" xr:uid="{00000000-0005-0000-0000-000085060000}"/>
    <cellStyle name="Separador de milhares 10 5 2" xfId="2681" xr:uid="{474EEB94-C5A1-497B-B6F7-3DD7C2D51C45}"/>
    <cellStyle name="Separador de milhares 10 6" xfId="1559" xr:uid="{00000000-0005-0000-0000-000086060000}"/>
    <cellStyle name="Separador de milhares 10 6 2" xfId="2682" xr:uid="{9A106F49-C5BD-49A7-BDA0-B927EE34F279}"/>
    <cellStyle name="Separador de milhares 10 7" xfId="1560" xr:uid="{00000000-0005-0000-0000-000087060000}"/>
    <cellStyle name="Separador de milhares 10 7 2" xfId="2683" xr:uid="{98D55B75-9511-438D-A6C0-EBAAD0130821}"/>
    <cellStyle name="Separador de milhares 10 8" xfId="1561" xr:uid="{00000000-0005-0000-0000-000088060000}"/>
    <cellStyle name="Separador de milhares 10 8 2" xfId="2684" xr:uid="{F377B68E-CFEA-4E59-8C63-F866C375FF84}"/>
    <cellStyle name="Separador de milhares 10 9" xfId="1562" xr:uid="{00000000-0005-0000-0000-000089060000}"/>
    <cellStyle name="Separador de milhares 10 9 2" xfId="2685" xr:uid="{6FE75744-83D1-4214-B6BE-462570AAC705}"/>
    <cellStyle name="Separador de milhares 100" xfId="1563" xr:uid="{00000000-0005-0000-0000-00008A060000}"/>
    <cellStyle name="Separador de milhares 100 2" xfId="2686" xr:uid="{18CBD77D-7C04-449C-BE1D-47D5E8DAFC6B}"/>
    <cellStyle name="Separador de milhares 101" xfId="1564" xr:uid="{00000000-0005-0000-0000-00008B060000}"/>
    <cellStyle name="Separador de milhares 101 2" xfId="2687" xr:uid="{C11BC9D9-07CB-41E2-BB14-18146198BCE3}"/>
    <cellStyle name="Separador de milhares 102" xfId="1565" xr:uid="{00000000-0005-0000-0000-00008C060000}"/>
    <cellStyle name="Separador de milhares 102 2" xfId="2688" xr:uid="{B32CDCB7-42F5-415E-878E-5C94F27451FD}"/>
    <cellStyle name="Separador de milhares 103" xfId="1566" xr:uid="{00000000-0005-0000-0000-00008D060000}"/>
    <cellStyle name="Separador de milhares 103 2" xfId="2689" xr:uid="{407C3AB4-FDB8-4991-82F0-0188C2E76687}"/>
    <cellStyle name="Separador de milhares 104" xfId="1567" xr:uid="{00000000-0005-0000-0000-00008E060000}"/>
    <cellStyle name="Separador de milhares 104 2" xfId="2690" xr:uid="{FBC338A3-9995-4F28-B503-319773DC7CEA}"/>
    <cellStyle name="Separador de milhares 105" xfId="1568" xr:uid="{00000000-0005-0000-0000-00008F060000}"/>
    <cellStyle name="Separador de milhares 105 2" xfId="2691" xr:uid="{FC78E141-C136-4493-9DDB-E891268F5686}"/>
    <cellStyle name="Separador de milhares 106" xfId="1569" xr:uid="{00000000-0005-0000-0000-000090060000}"/>
    <cellStyle name="Separador de milhares 106 2" xfId="2692" xr:uid="{E8B2A1E5-B49C-445C-B505-9230E1A6E7D5}"/>
    <cellStyle name="Separador de milhares 107" xfId="1570" xr:uid="{00000000-0005-0000-0000-000091060000}"/>
    <cellStyle name="Separador de milhares 107 2" xfId="2693" xr:uid="{57E1992D-AF23-47DE-9DDF-7E36B777AE0B}"/>
    <cellStyle name="Separador de milhares 108" xfId="1571" xr:uid="{00000000-0005-0000-0000-000092060000}"/>
    <cellStyle name="Separador de milhares 108 2" xfId="2694" xr:uid="{C8FCE021-EB98-409A-A145-274F12EC628A}"/>
    <cellStyle name="Separador de milhares 109" xfId="1572" xr:uid="{00000000-0005-0000-0000-000093060000}"/>
    <cellStyle name="Separador de milhares 109 2" xfId="2695" xr:uid="{9CFFF4B8-7EFC-4ED6-86DE-785A40F846A8}"/>
    <cellStyle name="Separador de milhares 11" xfId="1573" xr:uid="{00000000-0005-0000-0000-000094060000}"/>
    <cellStyle name="Separador de milhares 11 2" xfId="1574" xr:uid="{00000000-0005-0000-0000-000095060000}"/>
    <cellStyle name="Separador de milhares 11 2 2" xfId="2697" xr:uid="{1938ADA9-AA7A-4495-9ABA-1E84C0F2FAED}"/>
    <cellStyle name="Separador de milhares 11 3" xfId="2696" xr:uid="{EBB1BB40-0CFD-4A80-93A0-A14A8A674160}"/>
    <cellStyle name="Separador de milhares 110" xfId="1575" xr:uid="{00000000-0005-0000-0000-000096060000}"/>
    <cellStyle name="Separador de milhares 110 2" xfId="2698" xr:uid="{0C9BD5A0-3EF2-4314-82E6-88D2F66495ED}"/>
    <cellStyle name="Separador de milhares 111" xfId="1576" xr:uid="{00000000-0005-0000-0000-000097060000}"/>
    <cellStyle name="Separador de milhares 111 2" xfId="2699" xr:uid="{29BB726C-2A82-4993-8F89-9115B4190AA5}"/>
    <cellStyle name="Separador de milhares 112" xfId="1577" xr:uid="{00000000-0005-0000-0000-000098060000}"/>
    <cellStyle name="Separador de milhares 112 2" xfId="2700" xr:uid="{39BA8819-D031-4B73-B8BF-E67686D719A8}"/>
    <cellStyle name="Separador de milhares 113" xfId="1578" xr:uid="{00000000-0005-0000-0000-000099060000}"/>
    <cellStyle name="Separador de milhares 113 2" xfId="2701" xr:uid="{8B9F0271-6CAD-4886-8A37-BA6A12C8E264}"/>
    <cellStyle name="Separador de milhares 114" xfId="1579" xr:uid="{00000000-0005-0000-0000-00009A060000}"/>
    <cellStyle name="Separador de milhares 114 2" xfId="2702" xr:uid="{298F9A7E-9BEE-448F-88C9-65C2FC1B8448}"/>
    <cellStyle name="Separador de milhares 115" xfId="1580" xr:uid="{00000000-0005-0000-0000-00009B060000}"/>
    <cellStyle name="Separador de milhares 115 2" xfId="2703" xr:uid="{6D5C5599-1FAB-4BBB-AD92-D4590CFFF14B}"/>
    <cellStyle name="Separador de milhares 116" xfId="1581" xr:uid="{00000000-0005-0000-0000-00009C060000}"/>
    <cellStyle name="Separador de milhares 116 2" xfId="2704" xr:uid="{148D5D59-ED28-46AD-958C-5EBD8E76E154}"/>
    <cellStyle name="Separador de milhares 117" xfId="1582" xr:uid="{00000000-0005-0000-0000-00009D060000}"/>
    <cellStyle name="Separador de milhares 117 2" xfId="2705" xr:uid="{310BD5E1-88C1-45FA-A148-E7FEC291EEF9}"/>
    <cellStyle name="Separador de milhares 118" xfId="1583" xr:uid="{00000000-0005-0000-0000-00009E060000}"/>
    <cellStyle name="Separador de milhares 118 2" xfId="2706" xr:uid="{93A1D9C0-0F79-4D1F-8890-573753D0ECFA}"/>
    <cellStyle name="Separador de milhares 119" xfId="1584" xr:uid="{00000000-0005-0000-0000-00009F060000}"/>
    <cellStyle name="Separador de milhares 119 2" xfId="2707" xr:uid="{6E8FEEEF-CEA6-4EED-A27A-545523DD7D8D}"/>
    <cellStyle name="Separador de milhares 12" xfId="1585" xr:uid="{00000000-0005-0000-0000-0000A0060000}"/>
    <cellStyle name="Separador de milhares 12 2" xfId="1586" xr:uid="{00000000-0005-0000-0000-0000A1060000}"/>
    <cellStyle name="Separador de milhares 12 2 2" xfId="2709" xr:uid="{551474E1-0F0A-42AE-9046-A8F39CA3357C}"/>
    <cellStyle name="Separador de milhares 12 3" xfId="2708" xr:uid="{9E9E30BD-7D23-491B-8F22-B3E4A31224F6}"/>
    <cellStyle name="Separador de milhares 120" xfId="1587" xr:uid="{00000000-0005-0000-0000-0000A2060000}"/>
    <cellStyle name="Separador de milhares 120 2" xfId="2710" xr:uid="{EAB688DD-B4D6-4FD5-B4FE-1662638F0E42}"/>
    <cellStyle name="Separador de milhares 121" xfId="1588" xr:uid="{00000000-0005-0000-0000-0000A3060000}"/>
    <cellStyle name="Separador de milhares 121 2" xfId="2711" xr:uid="{287C34B9-9E7D-4945-BC83-7C719656B17C}"/>
    <cellStyle name="Separador de milhares 122" xfId="1589" xr:uid="{00000000-0005-0000-0000-0000A4060000}"/>
    <cellStyle name="Separador de milhares 122 2" xfId="2712" xr:uid="{3092B7C1-1D5F-41B3-A00F-06BE1D2D75B3}"/>
    <cellStyle name="Separador de milhares 123" xfId="1590" xr:uid="{00000000-0005-0000-0000-0000A5060000}"/>
    <cellStyle name="Separador de milhares 123 2" xfId="2713" xr:uid="{C2F94DB6-04FF-426D-8040-36E9E8EAD4CD}"/>
    <cellStyle name="Separador de milhares 124" xfId="1591" xr:uid="{00000000-0005-0000-0000-0000A6060000}"/>
    <cellStyle name="Separador de milhares 124 2" xfId="2714" xr:uid="{49F7A3C3-56B5-4B1B-B161-D81973AB324B}"/>
    <cellStyle name="Separador de milhares 125" xfId="1592" xr:uid="{00000000-0005-0000-0000-0000A7060000}"/>
    <cellStyle name="Separador de milhares 125 2" xfId="2715" xr:uid="{F7CCA8F4-B20B-4286-9F90-CABC4F1AB2BD}"/>
    <cellStyle name="Separador de milhares 126" xfId="1593" xr:uid="{00000000-0005-0000-0000-0000A8060000}"/>
    <cellStyle name="Separador de milhares 126 2" xfId="2716" xr:uid="{9393EC82-A84E-4ABA-A7DF-3F448FB32089}"/>
    <cellStyle name="Separador de milhares 127" xfId="1594" xr:uid="{00000000-0005-0000-0000-0000A9060000}"/>
    <cellStyle name="Separador de milhares 127 2" xfId="2717" xr:uid="{96AF33D3-4F67-4D01-A776-FF48BC91EE9E}"/>
    <cellStyle name="Separador de milhares 128" xfId="1595" xr:uid="{00000000-0005-0000-0000-0000AA060000}"/>
    <cellStyle name="Separador de milhares 128 2" xfId="2718" xr:uid="{382E6A0F-F210-4A35-9C92-35DB156E4E42}"/>
    <cellStyle name="Separador de milhares 129" xfId="1596" xr:uid="{00000000-0005-0000-0000-0000AB060000}"/>
    <cellStyle name="Separador de milhares 129 2" xfId="2719" xr:uid="{FAB09D58-D194-4E37-AFF3-C2C92267B0C5}"/>
    <cellStyle name="Separador de milhares 13" xfId="1597" xr:uid="{00000000-0005-0000-0000-0000AC060000}"/>
    <cellStyle name="Separador de milhares 13 2" xfId="1598" xr:uid="{00000000-0005-0000-0000-0000AD060000}"/>
    <cellStyle name="Separador de milhares 13 2 2" xfId="2721" xr:uid="{AB0C6416-0B67-4BDA-A410-E625D995F1F8}"/>
    <cellStyle name="Separador de milhares 13 3" xfId="2720" xr:uid="{C5459981-1598-4B90-8893-032AC7FEB510}"/>
    <cellStyle name="Separador de milhares 130" xfId="1599" xr:uid="{00000000-0005-0000-0000-0000AE060000}"/>
    <cellStyle name="Separador de milhares 130 2" xfId="2722" xr:uid="{4822012A-F9D0-4969-B968-C22B852FFBB7}"/>
    <cellStyle name="Separador de milhares 131" xfId="1600" xr:uid="{00000000-0005-0000-0000-0000AF060000}"/>
    <cellStyle name="Separador de milhares 131 2" xfId="2723" xr:uid="{583B307C-FB78-4458-84DB-492DE5DE8D8D}"/>
    <cellStyle name="Separador de milhares 132" xfId="1601" xr:uid="{00000000-0005-0000-0000-0000B0060000}"/>
    <cellStyle name="Separador de milhares 132 2" xfId="2724" xr:uid="{C78B9173-5FC4-4007-82CB-9941AA0EDD8B}"/>
    <cellStyle name="Separador de milhares 133" xfId="1602" xr:uid="{00000000-0005-0000-0000-0000B1060000}"/>
    <cellStyle name="Separador de milhares 133 2" xfId="2725" xr:uid="{60C4EE7D-1E8F-477B-A6BE-6A57A1E5556F}"/>
    <cellStyle name="Separador de milhares 134" xfId="1603" xr:uid="{00000000-0005-0000-0000-0000B2060000}"/>
    <cellStyle name="Separador de milhares 134 2" xfId="2726" xr:uid="{C804892F-6AD5-40F1-B6FB-8718350DDEE5}"/>
    <cellStyle name="Separador de milhares 135" xfId="1604" xr:uid="{00000000-0005-0000-0000-0000B3060000}"/>
    <cellStyle name="Separador de milhares 135 2" xfId="2727" xr:uid="{F529DD20-99D0-41C7-915F-F62B61329E86}"/>
    <cellStyle name="Separador de milhares 136" xfId="1605" xr:uid="{00000000-0005-0000-0000-0000B4060000}"/>
    <cellStyle name="Separador de milhares 136 2" xfId="2728" xr:uid="{BDC3BB39-7A3B-402F-BA48-CCF3307D4323}"/>
    <cellStyle name="Separador de milhares 137" xfId="1606" xr:uid="{00000000-0005-0000-0000-0000B5060000}"/>
    <cellStyle name="Separador de milhares 137 2" xfId="2729" xr:uid="{07082B29-3261-4B0C-9875-03E0B40E6D6F}"/>
    <cellStyle name="Separador de milhares 138" xfId="1607" xr:uid="{00000000-0005-0000-0000-0000B6060000}"/>
    <cellStyle name="Separador de milhares 138 2" xfId="2730" xr:uid="{004536BB-1444-4413-B566-9F38BBDA6EFF}"/>
    <cellStyle name="Separador de milhares 139" xfId="1608" xr:uid="{00000000-0005-0000-0000-0000B7060000}"/>
    <cellStyle name="Separador de milhares 139 2" xfId="2731" xr:uid="{C9F95D15-BF64-48F9-9635-F97E07AA7B60}"/>
    <cellStyle name="Separador de milhares 14" xfId="1609" xr:uid="{00000000-0005-0000-0000-0000B8060000}"/>
    <cellStyle name="Separador de milhares 14 2" xfId="1610" xr:uid="{00000000-0005-0000-0000-0000B9060000}"/>
    <cellStyle name="Separador de milhares 14 2 2" xfId="2733" xr:uid="{59FB59E7-2BDE-416E-892F-FC0824237C8D}"/>
    <cellStyle name="Separador de milhares 14 3" xfId="2732" xr:uid="{A3B75D20-8F8C-44D8-AB96-E1381C005AED}"/>
    <cellStyle name="Separador de milhares 140" xfId="1611" xr:uid="{00000000-0005-0000-0000-0000BA060000}"/>
    <cellStyle name="Separador de milhares 140 2" xfId="2734" xr:uid="{3C94AA61-F2F6-44A6-84D0-EC80DF99F752}"/>
    <cellStyle name="Separador de milhares 141" xfId="1612" xr:uid="{00000000-0005-0000-0000-0000BB060000}"/>
    <cellStyle name="Separador de milhares 141 2" xfId="2735" xr:uid="{74F3389C-D879-4378-953F-6780AC8A43FB}"/>
    <cellStyle name="Separador de milhares 142" xfId="1613" xr:uid="{00000000-0005-0000-0000-0000BC060000}"/>
    <cellStyle name="Separador de milhares 142 2" xfId="2736" xr:uid="{79DF22DF-5DA1-4418-9F94-B3EE7F2861AE}"/>
    <cellStyle name="Separador de milhares 143" xfId="1614" xr:uid="{00000000-0005-0000-0000-0000BD060000}"/>
    <cellStyle name="Separador de milhares 143 2" xfId="2737" xr:uid="{C7145909-88A9-4DA1-9CE9-D313E1DB6991}"/>
    <cellStyle name="Separador de milhares 144" xfId="1615" xr:uid="{00000000-0005-0000-0000-0000BE060000}"/>
    <cellStyle name="Separador de milhares 144 2" xfId="2738" xr:uid="{FC69E6F0-1B36-408F-A751-F1F81BFECB1E}"/>
    <cellStyle name="Separador de milhares 145" xfId="1616" xr:uid="{00000000-0005-0000-0000-0000BF060000}"/>
    <cellStyle name="Separador de milhares 145 2" xfId="2739" xr:uid="{FCE272CC-8141-46C6-B901-48E936385F78}"/>
    <cellStyle name="Separador de milhares 146" xfId="1617" xr:uid="{00000000-0005-0000-0000-0000C0060000}"/>
    <cellStyle name="Separador de milhares 146 2" xfId="2740" xr:uid="{68F9E490-DFA9-4FFC-BCEA-698E89A8DFA6}"/>
    <cellStyle name="Separador de milhares 147" xfId="1618" xr:uid="{00000000-0005-0000-0000-0000C1060000}"/>
    <cellStyle name="Separador de milhares 147 2" xfId="2741" xr:uid="{18D9D974-D423-4225-9161-EA8955499575}"/>
    <cellStyle name="Separador de milhares 148" xfId="1619" xr:uid="{00000000-0005-0000-0000-0000C2060000}"/>
    <cellStyle name="Separador de milhares 148 2" xfId="2742" xr:uid="{E63659A9-8A58-4FFA-8FFF-D25ACF6F3439}"/>
    <cellStyle name="Separador de milhares 149" xfId="1620" xr:uid="{00000000-0005-0000-0000-0000C3060000}"/>
    <cellStyle name="Separador de milhares 149 2" xfId="2743" xr:uid="{E6998244-DE5B-4F4E-B7F6-D27B73754C78}"/>
    <cellStyle name="Separador de milhares 15" xfId="1621" xr:uid="{00000000-0005-0000-0000-0000C4060000}"/>
    <cellStyle name="Separador de milhares 15 2" xfId="1622" xr:uid="{00000000-0005-0000-0000-0000C5060000}"/>
    <cellStyle name="Separador de milhares 15 2 2" xfId="2745" xr:uid="{4E32C64B-83E7-4AEB-A132-601B2898AA06}"/>
    <cellStyle name="Separador de milhares 15 3" xfId="2744" xr:uid="{55CC8FF0-0906-4287-9681-22490FE456C9}"/>
    <cellStyle name="Separador de milhares 150" xfId="1623" xr:uid="{00000000-0005-0000-0000-0000C6060000}"/>
    <cellStyle name="Separador de milhares 150 2" xfId="2746" xr:uid="{E6469930-F55B-4CC0-9705-9AC91AA44A87}"/>
    <cellStyle name="Separador de milhares 151" xfId="1624" xr:uid="{00000000-0005-0000-0000-0000C7060000}"/>
    <cellStyle name="Separador de milhares 151 2" xfId="2747" xr:uid="{7830B71A-8971-4A40-B56B-A8F06EBFA431}"/>
    <cellStyle name="Separador de milhares 152" xfId="1625" xr:uid="{00000000-0005-0000-0000-0000C8060000}"/>
    <cellStyle name="Separador de milhares 152 2" xfId="2748" xr:uid="{0918A29A-C762-424B-A224-DF91598169CA}"/>
    <cellStyle name="Separador de milhares 153" xfId="1626" xr:uid="{00000000-0005-0000-0000-0000C9060000}"/>
    <cellStyle name="Separador de milhares 153 2" xfId="2749" xr:uid="{A0CAB769-52FF-4288-8023-F0D55428719C}"/>
    <cellStyle name="Separador de milhares 154" xfId="1627" xr:uid="{00000000-0005-0000-0000-0000CA060000}"/>
    <cellStyle name="Separador de milhares 154 2" xfId="2750" xr:uid="{FD654D5B-5BEA-441C-BDA9-59F161456988}"/>
    <cellStyle name="Separador de milhares 155" xfId="1628" xr:uid="{00000000-0005-0000-0000-0000CB060000}"/>
    <cellStyle name="Separador de milhares 155 2" xfId="2751" xr:uid="{F96A0146-8DA2-4D47-B3A5-A8B545A2810D}"/>
    <cellStyle name="Separador de milhares 156" xfId="1629" xr:uid="{00000000-0005-0000-0000-0000CC060000}"/>
    <cellStyle name="Separador de milhares 156 2" xfId="2752" xr:uid="{250EEFED-790B-473C-8455-71E29B783A36}"/>
    <cellStyle name="Separador de milhares 157" xfId="1630" xr:uid="{00000000-0005-0000-0000-0000CD060000}"/>
    <cellStyle name="Separador de milhares 157 2" xfId="2753" xr:uid="{2EAF50D1-D8D1-4446-B568-324F473E4DE8}"/>
    <cellStyle name="Separador de milhares 158" xfId="1631" xr:uid="{00000000-0005-0000-0000-0000CE060000}"/>
    <cellStyle name="Separador de milhares 158 2" xfId="2754" xr:uid="{840992E6-220D-46C8-8269-CBEEB820FE54}"/>
    <cellStyle name="Separador de milhares 159" xfId="1632" xr:uid="{00000000-0005-0000-0000-0000CF060000}"/>
    <cellStyle name="Separador de milhares 159 2" xfId="2755" xr:uid="{F50BC4B7-8F2F-42C5-8F29-88BF00A81B9E}"/>
    <cellStyle name="Separador de milhares 16" xfId="1633" xr:uid="{00000000-0005-0000-0000-0000D0060000}"/>
    <cellStyle name="Separador de milhares 16 2" xfId="1634" xr:uid="{00000000-0005-0000-0000-0000D1060000}"/>
    <cellStyle name="Separador de milhares 16 2 2" xfId="2757" xr:uid="{3AB3066B-A0A4-4F5F-9378-07375491085E}"/>
    <cellStyle name="Separador de milhares 16 3" xfId="2756" xr:uid="{5987B5F7-0246-42E1-B30B-16F4B4A385BD}"/>
    <cellStyle name="Separador de milhares 160" xfId="1635" xr:uid="{00000000-0005-0000-0000-0000D2060000}"/>
    <cellStyle name="Separador de milhares 160 2" xfId="2758" xr:uid="{E8EE33C2-65D3-4066-A606-A755717D7114}"/>
    <cellStyle name="Separador de milhares 161" xfId="1636" xr:uid="{00000000-0005-0000-0000-0000D3060000}"/>
    <cellStyle name="Separador de milhares 161 2" xfId="2759" xr:uid="{B9B1FD7E-74B5-4DB2-A305-1545A3FDF50A}"/>
    <cellStyle name="Separador de milhares 162" xfId="1637" xr:uid="{00000000-0005-0000-0000-0000D4060000}"/>
    <cellStyle name="Separador de milhares 162 2" xfId="2760" xr:uid="{F47F97F4-031E-4E97-A5B0-836B36EB82D2}"/>
    <cellStyle name="Separador de milhares 163" xfId="1638" xr:uid="{00000000-0005-0000-0000-0000D5060000}"/>
    <cellStyle name="Separador de milhares 163 2" xfId="2761" xr:uid="{6AC5ED1A-C319-40DA-8EBA-A0B57F29E100}"/>
    <cellStyle name="Separador de milhares 164" xfId="1639" xr:uid="{00000000-0005-0000-0000-0000D6060000}"/>
    <cellStyle name="Separador de milhares 164 2" xfId="2762" xr:uid="{12575DDD-552F-44FB-98DC-F1A588F15050}"/>
    <cellStyle name="Separador de milhares 165" xfId="1640" xr:uid="{00000000-0005-0000-0000-0000D7060000}"/>
    <cellStyle name="Separador de milhares 165 2" xfId="2763" xr:uid="{3A9FBD21-DC43-401B-B2D7-6305F76826B6}"/>
    <cellStyle name="Separador de milhares 166" xfId="1641" xr:uid="{00000000-0005-0000-0000-0000D8060000}"/>
    <cellStyle name="Separador de milhares 166 2" xfId="2764" xr:uid="{6CE365EE-4B99-495D-A2D1-FD5CCB1469F3}"/>
    <cellStyle name="Separador de milhares 167" xfId="1642" xr:uid="{00000000-0005-0000-0000-0000D9060000}"/>
    <cellStyle name="Separador de milhares 167 2" xfId="2765" xr:uid="{444B1D1D-131A-4329-AB8D-6E263E28E6F8}"/>
    <cellStyle name="Separador de milhares 168" xfId="1643" xr:uid="{00000000-0005-0000-0000-0000DA060000}"/>
    <cellStyle name="Separador de milhares 168 2" xfId="2766" xr:uid="{1A0712E5-FDFA-4D2D-80F5-EED1B3F79E0A}"/>
    <cellStyle name="Separador de milhares 169" xfId="1644" xr:uid="{00000000-0005-0000-0000-0000DB060000}"/>
    <cellStyle name="Separador de milhares 169 2" xfId="2767" xr:uid="{81161AB5-DD2B-44ED-8E35-5924B2DD6166}"/>
    <cellStyle name="Separador de milhares 17" xfId="1645" xr:uid="{00000000-0005-0000-0000-0000DC060000}"/>
    <cellStyle name="Separador de milhares 17 2" xfId="2768" xr:uid="{73F5F663-A873-4B71-A57A-9CD2E4065BAF}"/>
    <cellStyle name="Separador de milhares 170" xfId="1646" xr:uid="{00000000-0005-0000-0000-0000DD060000}"/>
    <cellStyle name="Separador de milhares 170 2" xfId="2769" xr:uid="{2F5CEEC1-F994-428D-BA1A-A177A324AF1E}"/>
    <cellStyle name="Separador de milhares 171" xfId="1647" xr:uid="{00000000-0005-0000-0000-0000DE060000}"/>
    <cellStyle name="Separador de milhares 171 2" xfId="2770" xr:uid="{01B81692-6DDF-4B5A-84C3-B63FED5ADF2A}"/>
    <cellStyle name="Separador de milhares 172" xfId="1648" xr:uid="{00000000-0005-0000-0000-0000DF060000}"/>
    <cellStyle name="Separador de milhares 172 2" xfId="2771" xr:uid="{CA847535-980A-40D9-AD57-2AF156085A49}"/>
    <cellStyle name="Separador de milhares 173" xfId="1649" xr:uid="{00000000-0005-0000-0000-0000E0060000}"/>
    <cellStyle name="Separador de milhares 173 2" xfId="2772" xr:uid="{24121C65-D4D2-404C-88CF-1F1E96A7991A}"/>
    <cellStyle name="Separador de milhares 174" xfId="1650" xr:uid="{00000000-0005-0000-0000-0000E1060000}"/>
    <cellStyle name="Separador de milhares 174 2" xfId="2773" xr:uid="{F3DB2BFC-53DA-4BE9-A9DE-FF4917A8DB92}"/>
    <cellStyle name="Separador de milhares 175" xfId="1651" xr:uid="{00000000-0005-0000-0000-0000E2060000}"/>
    <cellStyle name="Separador de milhares 175 2" xfId="2774" xr:uid="{B263D881-70C8-49B0-A334-09EA1D58B249}"/>
    <cellStyle name="Separador de milhares 176" xfId="1652" xr:uid="{00000000-0005-0000-0000-0000E3060000}"/>
    <cellStyle name="Separador de milhares 176 2" xfId="2775" xr:uid="{C496ED3E-9F62-45B0-9159-D1AC5B757530}"/>
    <cellStyle name="Separador de milhares 177" xfId="1653" xr:uid="{00000000-0005-0000-0000-0000E4060000}"/>
    <cellStyle name="Separador de milhares 177 2" xfId="2776" xr:uid="{91B176AD-8CB7-4C97-883C-2C504DFD0288}"/>
    <cellStyle name="Separador de milhares 178" xfId="1654" xr:uid="{00000000-0005-0000-0000-0000E5060000}"/>
    <cellStyle name="Separador de milhares 178 2" xfId="2777" xr:uid="{39768C51-EA6A-491F-A2CC-42AEDBB6E690}"/>
    <cellStyle name="Separador de milhares 179" xfId="1655" xr:uid="{00000000-0005-0000-0000-0000E6060000}"/>
    <cellStyle name="Separador de milhares 179 2" xfId="2778" xr:uid="{01948F7C-025B-409C-A448-62C772D8CF41}"/>
    <cellStyle name="Separador de milhares 18" xfId="1656" xr:uid="{00000000-0005-0000-0000-0000E7060000}"/>
    <cellStyle name="Separador de milhares 18 2" xfId="1657" xr:uid="{00000000-0005-0000-0000-0000E8060000}"/>
    <cellStyle name="Separador de milhares 18 2 2" xfId="2780" xr:uid="{FAA7E59C-7710-45BE-87AE-E61BF335AFE5}"/>
    <cellStyle name="Separador de milhares 18 3" xfId="2779" xr:uid="{C80D5C75-95B9-441D-81DA-EA28EFCCF6FC}"/>
    <cellStyle name="Separador de milhares 180" xfId="1658" xr:uid="{00000000-0005-0000-0000-0000E9060000}"/>
    <cellStyle name="Separador de milhares 180 2" xfId="2781" xr:uid="{4D83EBB2-05CE-4643-A831-5A105366700F}"/>
    <cellStyle name="Separador de milhares 181" xfId="1659" xr:uid="{00000000-0005-0000-0000-0000EA060000}"/>
    <cellStyle name="Separador de milhares 181 2" xfId="2782" xr:uid="{69411AC8-595C-43B7-B215-4F2CA933E4B0}"/>
    <cellStyle name="Separador de milhares 182" xfId="1660" xr:uid="{00000000-0005-0000-0000-0000EB060000}"/>
    <cellStyle name="Separador de milhares 182 2" xfId="2783" xr:uid="{2854A310-0417-4391-A57B-B7D62B4D7AC0}"/>
    <cellStyle name="Separador de milhares 183" xfId="1661" xr:uid="{00000000-0005-0000-0000-0000EC060000}"/>
    <cellStyle name="Separador de milhares 183 2" xfId="2784" xr:uid="{6EE90F22-FC92-4A82-9123-26988B2AA6FE}"/>
    <cellStyle name="Separador de milhares 184" xfId="1662" xr:uid="{00000000-0005-0000-0000-0000ED060000}"/>
    <cellStyle name="Separador de milhares 184 2" xfId="2785" xr:uid="{1D2D15B7-FF84-4DD0-A74C-6179F9191546}"/>
    <cellStyle name="Separador de milhares 185" xfId="1663" xr:uid="{00000000-0005-0000-0000-0000EE060000}"/>
    <cellStyle name="Separador de milhares 185 2" xfId="2786" xr:uid="{39302CFB-09CC-4267-BC50-1ACF33D4EBF2}"/>
    <cellStyle name="Separador de milhares 19" xfId="1664" xr:uid="{00000000-0005-0000-0000-0000EF060000}"/>
    <cellStyle name="Separador de milhares 19 2" xfId="1665" xr:uid="{00000000-0005-0000-0000-0000F0060000}"/>
    <cellStyle name="Separador de milhares 19 2 2" xfId="2788" xr:uid="{0405D039-9889-454E-964F-A92FE9DD5169}"/>
    <cellStyle name="Separador de milhares 19 3" xfId="2787" xr:uid="{AF7D6BF4-4583-4BC0-9D70-DFB8828FD74F}"/>
    <cellStyle name="Separador de milhares 2" xfId="1666" xr:uid="{00000000-0005-0000-0000-0000F1060000}"/>
    <cellStyle name="Separador de milhares 2 1" xfId="1667" xr:uid="{00000000-0005-0000-0000-0000F2060000}"/>
    <cellStyle name="Separador de milhares 2 10" xfId="1668" xr:uid="{00000000-0005-0000-0000-0000F3060000}"/>
    <cellStyle name="Separador de milhares 2 10 2" xfId="2790" xr:uid="{4EACEF77-2412-45B4-B128-6591D857EC92}"/>
    <cellStyle name="Separador de milhares 2 11" xfId="1669" xr:uid="{00000000-0005-0000-0000-0000F4060000}"/>
    <cellStyle name="Separador de milhares 2 11 2" xfId="2791" xr:uid="{AE85FA35-B0A1-4C58-B950-55825EDCC3E8}"/>
    <cellStyle name="Separador de milhares 2 12" xfId="1670" xr:uid="{00000000-0005-0000-0000-0000F5060000}"/>
    <cellStyle name="Separador de milhares 2 12 2" xfId="2792" xr:uid="{B30F955F-EE52-40A6-B6AB-A1A30597FCC0}"/>
    <cellStyle name="Separador de milhares 2 13" xfId="1671" xr:uid="{00000000-0005-0000-0000-0000F6060000}"/>
    <cellStyle name="Separador de milhares 2 13 2" xfId="2793" xr:uid="{30EC3547-C995-44ED-9F88-9B30E8C68189}"/>
    <cellStyle name="Separador de milhares 2 14" xfId="1672" xr:uid="{00000000-0005-0000-0000-0000F7060000}"/>
    <cellStyle name="Separador de milhares 2 14 2" xfId="2794" xr:uid="{88DDAF5F-2E9A-481B-94CF-0526D5B12F6E}"/>
    <cellStyle name="Separador de milhares 2 15" xfId="1673" xr:uid="{00000000-0005-0000-0000-0000F8060000}"/>
    <cellStyle name="Separador de milhares 2 15 2" xfId="2795" xr:uid="{872F0BCF-E1A6-487E-AA9C-F23CEC12D8AA}"/>
    <cellStyle name="Separador de milhares 2 16" xfId="1674" xr:uid="{00000000-0005-0000-0000-0000F9060000}"/>
    <cellStyle name="Separador de milhares 2 16 2" xfId="2796" xr:uid="{BB958AEF-9497-44E6-9049-51CB37538303}"/>
    <cellStyle name="Separador de milhares 2 17" xfId="1675" xr:uid="{00000000-0005-0000-0000-0000FA060000}"/>
    <cellStyle name="Separador de milhares 2 17 2" xfId="2797" xr:uid="{74045AEF-E559-47DD-8669-1782B23ED75D}"/>
    <cellStyle name="Separador de milhares 2 18" xfId="1676" xr:uid="{00000000-0005-0000-0000-0000FB060000}"/>
    <cellStyle name="Separador de milhares 2 18 2" xfId="2798" xr:uid="{D9D3DD1C-3B8A-4D5D-96C1-0905109B62FC}"/>
    <cellStyle name="Separador de milhares 2 19" xfId="1677" xr:uid="{00000000-0005-0000-0000-0000FC060000}"/>
    <cellStyle name="Separador de milhares 2 19 2" xfId="2799" xr:uid="{F9AE601E-602D-4C4B-A784-2AD226CEEBD0}"/>
    <cellStyle name="Separador de milhares 2 2" xfId="1678" xr:uid="{00000000-0005-0000-0000-0000FD060000}"/>
    <cellStyle name="Separador de milhares 2 2 10" xfId="1679" xr:uid="{00000000-0005-0000-0000-0000FE060000}"/>
    <cellStyle name="Separador de milhares 2 2 10 2" xfId="2800" xr:uid="{61B083CC-8A6B-43C1-8CAF-A8BBD2A264DB}"/>
    <cellStyle name="Separador de milhares 2 2 11" xfId="1680" xr:uid="{00000000-0005-0000-0000-0000FF060000}"/>
    <cellStyle name="Separador de milhares 2 2 11 2" xfId="2801" xr:uid="{7C87E438-B89B-466F-B709-3B68C191D6A4}"/>
    <cellStyle name="Separador de milhares 2 2 12" xfId="1681" xr:uid="{00000000-0005-0000-0000-000000070000}"/>
    <cellStyle name="Separador de milhares 2 2 12 2" xfId="2802" xr:uid="{FBB5FCC6-6DDC-47A3-AFF0-373BE5CBB2E5}"/>
    <cellStyle name="Separador de milhares 2 2 13" xfId="1682" xr:uid="{00000000-0005-0000-0000-000001070000}"/>
    <cellStyle name="Separador de milhares 2 2 2" xfId="1683" xr:uid="{00000000-0005-0000-0000-000002070000}"/>
    <cellStyle name="Separador de milhares 2 2 2 2" xfId="1684" xr:uid="{00000000-0005-0000-0000-000003070000}"/>
    <cellStyle name="Separador de milhares 2 2 2 2 2" xfId="2804" xr:uid="{BD8B3A8E-1528-4CBF-84B9-23092212500E}"/>
    <cellStyle name="Separador de milhares 2 2 2 3" xfId="2803" xr:uid="{A156BA37-8F56-4C51-86B1-AA6418CBA8D3}"/>
    <cellStyle name="Separador de milhares 2 2 3" xfId="1685" xr:uid="{00000000-0005-0000-0000-000004070000}"/>
    <cellStyle name="Separador de milhares 2 2 3 2" xfId="2805" xr:uid="{0EA306D8-2CF8-4A73-BAF8-E70DF5166A19}"/>
    <cellStyle name="Separador de milhares 2 2 4" xfId="1686" xr:uid="{00000000-0005-0000-0000-000005070000}"/>
    <cellStyle name="Separador de milhares 2 2 4 2" xfId="2806" xr:uid="{0E2BBEEA-F7F2-4D11-B0D0-D75A498A35C9}"/>
    <cellStyle name="Separador de milhares 2 2 5" xfId="1687" xr:uid="{00000000-0005-0000-0000-000006070000}"/>
    <cellStyle name="Separador de milhares 2 2 5 2" xfId="2807" xr:uid="{FCBE3ADB-46BB-43B5-BAEE-23A2CB579F8E}"/>
    <cellStyle name="Separador de milhares 2 2 6" xfId="1688" xr:uid="{00000000-0005-0000-0000-000007070000}"/>
    <cellStyle name="Separador de milhares 2 2 6 2" xfId="2808" xr:uid="{F488553B-D078-47E0-B340-908D3537BEFD}"/>
    <cellStyle name="Separador de milhares 2 2 7" xfId="1689" xr:uid="{00000000-0005-0000-0000-000008070000}"/>
    <cellStyle name="Separador de milhares 2 2 7 2" xfId="2809" xr:uid="{7B39137D-52B8-4FE1-A9BA-27CC89BE72D3}"/>
    <cellStyle name="Separador de milhares 2 2 8" xfId="1690" xr:uid="{00000000-0005-0000-0000-000009070000}"/>
    <cellStyle name="Separador de milhares 2 2 8 2" xfId="2810" xr:uid="{CEB6E405-2D8C-41AB-8B0C-2E8CF29489D3}"/>
    <cellStyle name="Separador de milhares 2 2 9" xfId="1691" xr:uid="{00000000-0005-0000-0000-00000A070000}"/>
    <cellStyle name="Separador de milhares 2 2 9 2" xfId="2811" xr:uid="{F0A18CD2-B75B-418A-82FE-907F3623FE08}"/>
    <cellStyle name="Separador de milhares 2 20" xfId="1692" xr:uid="{00000000-0005-0000-0000-00000B070000}"/>
    <cellStyle name="Separador de milhares 2 20 2" xfId="2812" xr:uid="{E5DE0DD5-9716-4016-9E11-AE3B3E962EC9}"/>
    <cellStyle name="Separador de milhares 2 21" xfId="1693" xr:uid="{00000000-0005-0000-0000-00000C070000}"/>
    <cellStyle name="Separador de milhares 2 21 2" xfId="2813" xr:uid="{B1226DEA-6BEA-48DC-96F8-A4E85FC665B8}"/>
    <cellStyle name="Separador de milhares 2 22" xfId="1694" xr:uid="{00000000-0005-0000-0000-00000D070000}"/>
    <cellStyle name="Separador de milhares 2 22 2" xfId="2814" xr:uid="{5B10DAD3-6BC7-42C4-B687-568BA128E5CF}"/>
    <cellStyle name="Separador de milhares 2 23" xfId="1695" xr:uid="{00000000-0005-0000-0000-00000E070000}"/>
    <cellStyle name="Separador de milhares 2 23 2" xfId="2815" xr:uid="{7D3AB3E3-4D3C-4BEA-A866-35EA22A9419E}"/>
    <cellStyle name="Separador de milhares 2 24" xfId="1696" xr:uid="{00000000-0005-0000-0000-00000F070000}"/>
    <cellStyle name="Separador de milhares 2 24 2" xfId="2816" xr:uid="{A30DDD08-280E-4E67-BCB6-420618FD94E4}"/>
    <cellStyle name="Separador de milhares 2 25" xfId="1697" xr:uid="{00000000-0005-0000-0000-000010070000}"/>
    <cellStyle name="Separador de milhares 2 25 2" xfId="2817" xr:uid="{D434B338-D194-477A-A38A-177EC55B1554}"/>
    <cellStyle name="Separador de milhares 2 26" xfId="1698" xr:uid="{00000000-0005-0000-0000-000011070000}"/>
    <cellStyle name="Separador de milhares 2 26 2" xfId="2818" xr:uid="{DAB559BE-E4C9-4719-9040-5F46657F2143}"/>
    <cellStyle name="Separador de milhares 2 27" xfId="1699" xr:uid="{00000000-0005-0000-0000-000012070000}"/>
    <cellStyle name="Separador de milhares 2 27 2" xfId="2819" xr:uid="{94F7E86A-6CB3-4E62-87F2-58D6D5BA6D7B}"/>
    <cellStyle name="Separador de milhares 2 28" xfId="1700" xr:uid="{00000000-0005-0000-0000-000013070000}"/>
    <cellStyle name="Separador de milhares 2 28 2" xfId="2820" xr:uid="{D5379B56-2013-4F1E-889C-6B874A6B3AE0}"/>
    <cellStyle name="Separador de milhares 2 29" xfId="1701" xr:uid="{00000000-0005-0000-0000-000014070000}"/>
    <cellStyle name="Separador de milhares 2 29 2" xfId="1702" xr:uid="{00000000-0005-0000-0000-000015070000}"/>
    <cellStyle name="Separador de milhares 2 29 2 2" xfId="2822" xr:uid="{69182489-8656-48C1-8B00-4F6F0BCD5A49}"/>
    <cellStyle name="Separador de milhares 2 29 3" xfId="2821" xr:uid="{25EBAF9C-5962-4F09-838A-05562E4C1626}"/>
    <cellStyle name="Separador de milhares 2 3" xfId="1703" xr:uid="{00000000-0005-0000-0000-000016070000}"/>
    <cellStyle name="Separador de milhares 2 3 2" xfId="2823" xr:uid="{E01EEAAF-DC0A-4C34-933D-585D304747B3}"/>
    <cellStyle name="Separador de milhares 2 30" xfId="1704" xr:uid="{00000000-0005-0000-0000-000017070000}"/>
    <cellStyle name="Separador de milhares 2 30 2" xfId="2824" xr:uid="{47BB5CB8-BDDD-4899-9732-E7D408C240C1}"/>
    <cellStyle name="Separador de milhares 2 31" xfId="1705" xr:uid="{00000000-0005-0000-0000-000018070000}"/>
    <cellStyle name="Separador de milhares 2 31 2" xfId="2825" xr:uid="{54B38F4F-1B35-4F39-91DE-599359ED477E}"/>
    <cellStyle name="Separador de milhares 2 32" xfId="1706" xr:uid="{00000000-0005-0000-0000-000019070000}"/>
    <cellStyle name="Separador de milhares 2 32 2" xfId="2826" xr:uid="{E3384960-BA53-41DE-BA1B-123E52BECE83}"/>
    <cellStyle name="Separador de milhares 2 33" xfId="1707" xr:uid="{00000000-0005-0000-0000-00001A070000}"/>
    <cellStyle name="Separador de milhares 2 33 2" xfId="2827" xr:uid="{5DC5AEF4-EF49-4079-9784-879A4758A6B8}"/>
    <cellStyle name="Separador de milhares 2 34" xfId="1708" xr:uid="{00000000-0005-0000-0000-00001B070000}"/>
    <cellStyle name="Separador de milhares 2 34 2" xfId="2828" xr:uid="{6E20F581-9EC5-4A6B-88B7-4B68A75E7001}"/>
    <cellStyle name="Separador de milhares 2 35" xfId="1709" xr:uid="{00000000-0005-0000-0000-00001C070000}"/>
    <cellStyle name="Separador de milhares 2 35 2" xfId="2829" xr:uid="{E2795ADD-9C81-4C41-B48F-A0276AE05C38}"/>
    <cellStyle name="Separador de milhares 2 36" xfId="1710" xr:uid="{00000000-0005-0000-0000-00001D070000}"/>
    <cellStyle name="Separador de milhares 2 36 2" xfId="2830" xr:uid="{FA7862B8-9285-4877-B4C8-3DDE7DD1E358}"/>
    <cellStyle name="Separador de milhares 2 37" xfId="1711" xr:uid="{00000000-0005-0000-0000-00001E070000}"/>
    <cellStyle name="Separador de milhares 2 37 2" xfId="2831" xr:uid="{12F9659B-633B-4543-8BDE-31EA180F8F6A}"/>
    <cellStyle name="Separador de milhares 2 38" xfId="1712" xr:uid="{00000000-0005-0000-0000-00001F070000}"/>
    <cellStyle name="Separador de milhares 2 38 2" xfId="2832" xr:uid="{7976813C-5E83-420D-AD5B-9B7A936378E2}"/>
    <cellStyle name="Separador de milhares 2 39" xfId="1713" xr:uid="{00000000-0005-0000-0000-000020070000}"/>
    <cellStyle name="Separador de milhares 2 39 2" xfId="2833" xr:uid="{9ADD0810-2383-400B-9E5F-2016336E4DA3}"/>
    <cellStyle name="Separador de milhares 2 4" xfId="1714" xr:uid="{00000000-0005-0000-0000-000021070000}"/>
    <cellStyle name="Separador de milhares 2 4 2" xfId="2834" xr:uid="{9E23B170-DFF0-4141-891E-C3C08CF275A5}"/>
    <cellStyle name="Separador de milhares 2 40" xfId="1715" xr:uid="{00000000-0005-0000-0000-000022070000}"/>
    <cellStyle name="Separador de milhares 2 40 2" xfId="2835" xr:uid="{E1FCFE91-1DE5-495C-B480-7C8776A0AED9}"/>
    <cellStyle name="Separador de milhares 2 41" xfId="1716" xr:uid="{00000000-0005-0000-0000-000023070000}"/>
    <cellStyle name="Separador de milhares 2 41 2" xfId="2836" xr:uid="{E08AACE8-E415-4ACF-BEBB-08FF1189C028}"/>
    <cellStyle name="Separador de milhares 2 42" xfId="1717" xr:uid="{00000000-0005-0000-0000-000024070000}"/>
    <cellStyle name="Separador de milhares 2 42 2" xfId="2837" xr:uid="{54FB2B96-0CDC-4379-92E7-6E25B07FDEE8}"/>
    <cellStyle name="Separador de milhares 2 43" xfId="1718" xr:uid="{00000000-0005-0000-0000-000025070000}"/>
    <cellStyle name="Separador de milhares 2 43 2" xfId="2838" xr:uid="{5345235B-B546-429A-9A2F-5CD1BAB7428F}"/>
    <cellStyle name="Separador de milhares 2 44" xfId="1719" xr:uid="{00000000-0005-0000-0000-000026070000}"/>
    <cellStyle name="Separador de milhares 2 44 2" xfId="1720" xr:uid="{00000000-0005-0000-0000-000027070000}"/>
    <cellStyle name="Separador de milhares 2 44 2 2" xfId="2840" xr:uid="{89E76FAF-6B98-42FD-8DEA-A21CAE9F6EE4}"/>
    <cellStyle name="Separador de milhares 2 44 3" xfId="2839" xr:uid="{446CE01C-A159-4ECF-BF4A-24B0B034B327}"/>
    <cellStyle name="Separador de milhares 2 45" xfId="2789" xr:uid="{F3EDB3F6-2FFC-4FF9-9A5C-258C55DE2A8E}"/>
    <cellStyle name="Separador de milhares 2 5" xfId="1721" xr:uid="{00000000-0005-0000-0000-000028070000}"/>
    <cellStyle name="Separador de milhares 2 5 2" xfId="2841" xr:uid="{9D553EC3-99CB-4B7D-A74C-3525C0C00BE4}"/>
    <cellStyle name="Separador de milhares 2 6" xfId="1722" xr:uid="{00000000-0005-0000-0000-000029070000}"/>
    <cellStyle name="Separador de milhares 2 6 2" xfId="2842" xr:uid="{F6596AA4-E56E-45D8-9353-D94C130D690B}"/>
    <cellStyle name="Separador de milhares 2 7" xfId="1723" xr:uid="{00000000-0005-0000-0000-00002A070000}"/>
    <cellStyle name="Separador de milhares 2 7 2" xfId="2843" xr:uid="{40D790D3-B387-43EA-8DCC-DD8BE5EB12A4}"/>
    <cellStyle name="Separador de milhares 2 8" xfId="1724" xr:uid="{00000000-0005-0000-0000-00002B070000}"/>
    <cellStyle name="Separador de milhares 2 8 2" xfId="2844" xr:uid="{AB3CC814-D902-4CEA-9473-E2B42100491C}"/>
    <cellStyle name="Separador de milhares 2 9" xfId="1725" xr:uid="{00000000-0005-0000-0000-00002C070000}"/>
    <cellStyle name="Separador de milhares 2 9 2" xfId="2845" xr:uid="{3DEDB975-DE65-48C6-A239-EE70BA06A5FD}"/>
    <cellStyle name="Separador de milhares 20" xfId="1726" xr:uid="{00000000-0005-0000-0000-00002D070000}"/>
    <cellStyle name="Separador de milhares 20 2" xfId="2846" xr:uid="{9241E043-E570-4014-AFD3-C1D00C1DE869}"/>
    <cellStyle name="Separador de milhares 21" xfId="1727" xr:uid="{00000000-0005-0000-0000-00002E070000}"/>
    <cellStyle name="Separador de milhares 21 2" xfId="2847" xr:uid="{F7273450-4FB7-4303-BE39-DF2A378C59CE}"/>
    <cellStyle name="Separador de milhares 22" xfId="1728" xr:uid="{00000000-0005-0000-0000-00002F070000}"/>
    <cellStyle name="Separador de milhares 22 2" xfId="1729" xr:uid="{00000000-0005-0000-0000-000030070000}"/>
    <cellStyle name="Separador de milhares 22 2 2" xfId="2849" xr:uid="{4D0CB2C8-53B9-446F-8CD6-DCA5DF765A08}"/>
    <cellStyle name="Separador de milhares 22 3" xfId="2848" xr:uid="{117789E3-CA25-4BC1-BA74-5A0F68F14814}"/>
    <cellStyle name="Separador de milhares 23" xfId="1730" xr:uid="{00000000-0005-0000-0000-000031070000}"/>
    <cellStyle name="Separador de milhares 23 2" xfId="2850" xr:uid="{DF098ABB-F26E-43C0-ADE1-503AE088CA47}"/>
    <cellStyle name="Separador de milhares 24" xfId="1731" xr:uid="{00000000-0005-0000-0000-000032070000}"/>
    <cellStyle name="Separador de milhares 24 2" xfId="2851" xr:uid="{FA6510A5-8CA6-4F6B-9F9D-194C42953CFF}"/>
    <cellStyle name="Separador de milhares 25" xfId="1732" xr:uid="{00000000-0005-0000-0000-000033070000}"/>
    <cellStyle name="Separador de milhares 25 2" xfId="1733" xr:uid="{00000000-0005-0000-0000-000034070000}"/>
    <cellStyle name="Separador de milhares 25 2 2" xfId="2853" xr:uid="{5C93099A-93B0-40B8-83C2-685AFF6B5D7A}"/>
    <cellStyle name="Separador de milhares 25 3" xfId="2852" xr:uid="{D2433398-E863-4AFD-A332-075B2B011879}"/>
    <cellStyle name="Separador de milhares 26" xfId="1734" xr:uid="{00000000-0005-0000-0000-000035070000}"/>
    <cellStyle name="Separador de milhares 26 2" xfId="1735" xr:uid="{00000000-0005-0000-0000-000036070000}"/>
    <cellStyle name="Separador de milhares 26 2 2" xfId="2855" xr:uid="{1CBA8415-5D70-463A-8015-0ED1B1DC104D}"/>
    <cellStyle name="Separador de milhares 26 3" xfId="2854" xr:uid="{0552268B-17AE-4AC1-812A-CF9E7B7693FB}"/>
    <cellStyle name="Separador de milhares 27" xfId="1736" xr:uid="{00000000-0005-0000-0000-000037070000}"/>
    <cellStyle name="Separador de milhares 27 2" xfId="1737" xr:uid="{00000000-0005-0000-0000-000038070000}"/>
    <cellStyle name="Separador de milhares 27 2 2" xfId="1738" xr:uid="{00000000-0005-0000-0000-000039070000}"/>
    <cellStyle name="Separador de milhares 27 2 2 2" xfId="2858" xr:uid="{CB42B228-BB14-4D65-A5AB-DFBDB7829C5A}"/>
    <cellStyle name="Separador de milhares 27 2 3" xfId="2857" xr:uid="{9CE0F286-EE02-4061-8FB8-3B64E0E218D5}"/>
    <cellStyle name="Separador de milhares 27 3" xfId="1739" xr:uid="{00000000-0005-0000-0000-00003A070000}"/>
    <cellStyle name="Separador de milhares 27 3 2" xfId="2859" xr:uid="{12B4525B-1888-4E36-93C0-086C8901433B}"/>
    <cellStyle name="Separador de milhares 27 4" xfId="1740" xr:uid="{00000000-0005-0000-0000-00003B070000}"/>
    <cellStyle name="Separador de milhares 27 4 2" xfId="1741" xr:uid="{00000000-0005-0000-0000-00003C070000}"/>
    <cellStyle name="Separador de milhares 27 4 2 2" xfId="2861" xr:uid="{911370B9-B387-41B5-9606-2CDB4ED63664}"/>
    <cellStyle name="Separador de milhares 27 4 3" xfId="2860" xr:uid="{829239C4-C994-4927-BF66-D06C2E67E438}"/>
    <cellStyle name="Separador de milhares 27 5" xfId="1742" xr:uid="{00000000-0005-0000-0000-00003D070000}"/>
    <cellStyle name="Separador de milhares 27 5 2" xfId="2862" xr:uid="{BCB47637-CA5C-4AD9-B39D-E4BA5CD97DD4}"/>
    <cellStyle name="Separador de milhares 27 6" xfId="2856" xr:uid="{02C5B54E-7CB6-4710-AF40-864D0D07B9FB}"/>
    <cellStyle name="Separador de milhares 28" xfId="1743" xr:uid="{00000000-0005-0000-0000-00003E070000}"/>
    <cellStyle name="Separador de milhares 28 2" xfId="2863" xr:uid="{486A436B-CE4A-4387-8FF0-7D9B6344CA62}"/>
    <cellStyle name="Separador de milhares 29" xfId="1744" xr:uid="{00000000-0005-0000-0000-00003F070000}"/>
    <cellStyle name="Separador de milhares 29 2" xfId="2864" xr:uid="{0D99609C-8BD7-44B2-B187-02C989164CF5}"/>
    <cellStyle name="Separador de milhares 3" xfId="1745" xr:uid="{00000000-0005-0000-0000-000040070000}"/>
    <cellStyle name="Separador de milhares 3 1" xfId="1746" xr:uid="{00000000-0005-0000-0000-000041070000}"/>
    <cellStyle name="Separador de milhares 3 2" xfId="1747" xr:uid="{00000000-0005-0000-0000-000042070000}"/>
    <cellStyle name="Separador de milhares 3 2 2" xfId="1748" xr:uid="{00000000-0005-0000-0000-000043070000}"/>
    <cellStyle name="Separador de milhares 3 2 2 2" xfId="1749" xr:uid="{00000000-0005-0000-0000-000044070000}"/>
    <cellStyle name="Separador de milhares 3 2 2 2 2" xfId="2868" xr:uid="{E7CDC8E0-E9C5-4ECA-B5CC-5737761127BA}"/>
    <cellStyle name="Separador de milhares 3 2 2 3" xfId="1750" xr:uid="{00000000-0005-0000-0000-000045070000}"/>
    <cellStyle name="Separador de milhares 3 2 2 3 2" xfId="1751" xr:uid="{00000000-0005-0000-0000-000046070000}"/>
    <cellStyle name="Separador de milhares 3 2 2 3 2 2" xfId="2870" xr:uid="{0870D9B8-BC0B-4333-AFD0-B89FDD028EF3}"/>
    <cellStyle name="Separador de milhares 3 2 2 3 3" xfId="2869" xr:uid="{214D0E7C-33BC-4E42-B83B-9081243CAE31}"/>
    <cellStyle name="Separador de milhares 3 2 2 4" xfId="2867" xr:uid="{633D11CC-787A-40F9-BB1D-A5504E51CD8A}"/>
    <cellStyle name="Separador de milhares 3 2 3" xfId="1752" xr:uid="{00000000-0005-0000-0000-000047070000}"/>
    <cellStyle name="Separador de milhares 3 2 3 2" xfId="1753" xr:uid="{00000000-0005-0000-0000-000048070000}"/>
    <cellStyle name="Separador de milhares 3 2 3 2 2" xfId="2872" xr:uid="{2C23C23E-B174-4DD3-BAAD-4387DD9FAA49}"/>
    <cellStyle name="Separador de milhares 3 2 3 3" xfId="2871" xr:uid="{54248E4D-9950-4908-BAF2-D0C9677BA9B2}"/>
    <cellStyle name="Separador de milhares 3 2 4" xfId="1754" xr:uid="{00000000-0005-0000-0000-000049070000}"/>
    <cellStyle name="Separador de milhares 3 2 4 2" xfId="2873" xr:uid="{CDB5E03C-CB6F-42D8-BE76-06D302D5BA1F}"/>
    <cellStyle name="Separador de milhares 3 2 5" xfId="1755" xr:uid="{00000000-0005-0000-0000-00004A070000}"/>
    <cellStyle name="Separador de milhares 3 2 5 2" xfId="2874" xr:uid="{A61339BC-CB5B-49A5-81F5-668140F7C04C}"/>
    <cellStyle name="Separador de milhares 3 2 6" xfId="2866" xr:uid="{99CB11CE-3DA7-4392-9994-8DCC98176561}"/>
    <cellStyle name="Separador de milhares 3 3" xfId="1756" xr:uid="{00000000-0005-0000-0000-00004B070000}"/>
    <cellStyle name="Separador de milhares 3 3 2" xfId="1757" xr:uid="{00000000-0005-0000-0000-00004C070000}"/>
    <cellStyle name="Separador de milhares 3 3 2 2" xfId="2876" xr:uid="{AB25F9C2-2E40-42F3-8AD8-B844D7208A15}"/>
    <cellStyle name="Separador de milhares 3 3 3" xfId="1758" xr:uid="{00000000-0005-0000-0000-00004D070000}"/>
    <cellStyle name="Separador de milhares 3 3 3 2" xfId="2877" xr:uid="{D3682EE3-7047-4D04-8E47-1DAF0FDF9EEE}"/>
    <cellStyle name="Separador de milhares 3 3 4" xfId="2875" xr:uid="{50C403E7-8FC8-45F0-A298-C709FD8D35DB}"/>
    <cellStyle name="Separador de milhares 3 4" xfId="1759" xr:uid="{00000000-0005-0000-0000-00004E070000}"/>
    <cellStyle name="Separador de milhares 3 4 2" xfId="1760" xr:uid="{00000000-0005-0000-0000-00004F070000}"/>
    <cellStyle name="Separador de milhares 3 4 2 2" xfId="2879" xr:uid="{FD044DE4-D61D-4667-9399-1B4E8F8E7F7C}"/>
    <cellStyle name="Separador de milhares 3 4 3" xfId="1761" xr:uid="{00000000-0005-0000-0000-000050070000}"/>
    <cellStyle name="Separador de milhares 3 4 3 2" xfId="1762" xr:uid="{00000000-0005-0000-0000-000051070000}"/>
    <cellStyle name="Separador de milhares 3 4 3 2 2" xfId="2881" xr:uid="{826125AF-C2F2-4159-8D68-800A69540FA9}"/>
    <cellStyle name="Separador de milhares 3 4 3 3" xfId="2880" xr:uid="{ACE81AC7-454D-432E-8DAD-01CA183466C1}"/>
    <cellStyle name="Separador de milhares 3 4 4" xfId="1763" xr:uid="{00000000-0005-0000-0000-000052070000}"/>
    <cellStyle name="Separador de milhares 3 4 4 2" xfId="2882" xr:uid="{3695C2C5-2228-46D5-8DA3-4FEBA965F02F}"/>
    <cellStyle name="Separador de milhares 3 4 5" xfId="2878" xr:uid="{84BE5CA6-5824-43C6-9626-02E24494442B}"/>
    <cellStyle name="Separador de milhares 3 5" xfId="1764" xr:uid="{00000000-0005-0000-0000-000053070000}"/>
    <cellStyle name="Separador de milhares 3 5 2" xfId="1765" xr:uid="{00000000-0005-0000-0000-000054070000}"/>
    <cellStyle name="Separador de milhares 3 5 2 2" xfId="2884" xr:uid="{448FF313-2A07-484A-8B26-3CA33B06CC28}"/>
    <cellStyle name="Separador de milhares 3 5 3" xfId="1766" xr:uid="{00000000-0005-0000-0000-000055070000}"/>
    <cellStyle name="Separador de milhares 3 5 3 2" xfId="2885" xr:uid="{13AE56D5-7360-46D4-8545-DC56EA999168}"/>
    <cellStyle name="Separador de milhares 3 5 4" xfId="2883" xr:uid="{716559EF-C86F-459C-886B-DDEA6E04A74B}"/>
    <cellStyle name="Separador de milhares 3 6" xfId="2865" xr:uid="{EA3F46EA-4358-4822-835A-8AF7DA1849D2}"/>
    <cellStyle name="Separador de milhares 30" xfId="1767" xr:uid="{00000000-0005-0000-0000-000056070000}"/>
    <cellStyle name="Separador de milhares 30 2" xfId="2886" xr:uid="{ABA8DE04-ADF9-4979-9448-DE1B92764EDB}"/>
    <cellStyle name="Separador de milhares 31" xfId="1768" xr:uid="{00000000-0005-0000-0000-000057070000}"/>
    <cellStyle name="Separador de milhares 31 2" xfId="2887" xr:uid="{9F5C2662-0B47-4667-9280-C0BD66CEAB75}"/>
    <cellStyle name="Separador de milhares 32" xfId="1769" xr:uid="{00000000-0005-0000-0000-000058070000}"/>
    <cellStyle name="Separador de milhares 32 2" xfId="2888" xr:uid="{F9EAA63E-59BC-4725-9463-9BE8F2F3200E}"/>
    <cellStyle name="Separador de milhares 33" xfId="1770" xr:uid="{00000000-0005-0000-0000-000059070000}"/>
    <cellStyle name="Separador de milhares 33 2" xfId="2889" xr:uid="{A47AD2C5-90DB-4EA3-A70C-D91D31A8CFB7}"/>
    <cellStyle name="Separador de milhares 34" xfId="1771" xr:uid="{00000000-0005-0000-0000-00005A070000}"/>
    <cellStyle name="Separador de milhares 34 2" xfId="2890" xr:uid="{22279815-D573-4877-9F4D-7CCCEBF51132}"/>
    <cellStyle name="Separador de milhares 35" xfId="1772" xr:uid="{00000000-0005-0000-0000-00005B070000}"/>
    <cellStyle name="Separador de milhares 35 2" xfId="2891" xr:uid="{9CA0A778-FBD9-4345-AD15-F593631DA115}"/>
    <cellStyle name="Separador de milhares 36" xfId="1773" xr:uid="{00000000-0005-0000-0000-00005C070000}"/>
    <cellStyle name="Separador de milhares 36 2" xfId="2892" xr:uid="{00ABF2A3-E68B-4343-945A-077E8A7799A2}"/>
    <cellStyle name="Separador de milhares 37" xfId="1774" xr:uid="{00000000-0005-0000-0000-00005D070000}"/>
    <cellStyle name="Separador de milhares 37 2" xfId="2893" xr:uid="{EF3BE6DE-4714-4DE5-A9E4-0E4CE462D018}"/>
    <cellStyle name="Separador de milhares 38" xfId="1775" xr:uid="{00000000-0005-0000-0000-00005E070000}"/>
    <cellStyle name="Separador de milhares 38 2" xfId="2894" xr:uid="{D3B56F43-B05F-40E3-A03D-558C82C7C7C4}"/>
    <cellStyle name="Separador de milhares 39" xfId="1776" xr:uid="{00000000-0005-0000-0000-00005F070000}"/>
    <cellStyle name="Separador de milhares 39 2" xfId="2895" xr:uid="{640434FF-1191-4075-BC8C-2E756D1A831B}"/>
    <cellStyle name="Separador de milhares 4" xfId="1777" xr:uid="{00000000-0005-0000-0000-000060070000}"/>
    <cellStyle name="Separador de milhares 4 2" xfId="1778" xr:uid="{00000000-0005-0000-0000-000061070000}"/>
    <cellStyle name="Separador de milhares 4 2 2" xfId="1779" xr:uid="{00000000-0005-0000-0000-000062070000}"/>
    <cellStyle name="Separador de milhares 4 2 2 2" xfId="2898" xr:uid="{D32C909E-D8D9-4BAB-8E7A-7FA9C549C2D0}"/>
    <cellStyle name="Separador de milhares 4 2 3" xfId="1780" xr:uid="{00000000-0005-0000-0000-000063070000}"/>
    <cellStyle name="Separador de milhares 4 2 3 2" xfId="1781" xr:uid="{00000000-0005-0000-0000-000064070000}"/>
    <cellStyle name="Separador de milhares 4 2 3 2 2" xfId="2900" xr:uid="{A482CA09-12E8-4711-B405-85DEA5936CCE}"/>
    <cellStyle name="Separador de milhares 4 2 3 3" xfId="2899" xr:uid="{70123E5A-662E-4974-82B8-E62D2D02B41A}"/>
    <cellStyle name="Separador de milhares 4 2 4" xfId="1782" xr:uid="{00000000-0005-0000-0000-000065070000}"/>
    <cellStyle name="Separador de milhares 4 2 4 2" xfId="2901" xr:uid="{9D6C9950-5F61-49C9-99F0-2D60DCF44887}"/>
    <cellStyle name="Separador de milhares 4 2 5" xfId="2897" xr:uid="{BEBA770A-7F69-463B-8BD6-071567471278}"/>
    <cellStyle name="Separador de milhares 4 3" xfId="1783" xr:uid="{00000000-0005-0000-0000-000066070000}"/>
    <cellStyle name="Separador de milhares 4 3 2" xfId="1784" xr:uid="{00000000-0005-0000-0000-000067070000}"/>
    <cellStyle name="Separador de milhares 4 3 2 2" xfId="2903" xr:uid="{31EA4612-0432-44E0-9983-932DDEA14B2F}"/>
    <cellStyle name="Separador de milhares 4 3 3" xfId="2902" xr:uid="{6F0FE2D1-C9D4-4B97-B30E-49B84624CC66}"/>
    <cellStyle name="Separador de milhares 4 4" xfId="1785" xr:uid="{00000000-0005-0000-0000-000068070000}"/>
    <cellStyle name="Separador de milhares 4 4 2" xfId="1786" xr:uid="{00000000-0005-0000-0000-000069070000}"/>
    <cellStyle name="Separador de milhares 4 4 2 2" xfId="2905" xr:uid="{84504178-F07B-4CAD-96AB-5F31539A6115}"/>
    <cellStyle name="Separador de milhares 4 4 3" xfId="2904" xr:uid="{E3D9FDC6-0D73-43D2-95EA-9ED9600868CE}"/>
    <cellStyle name="Separador de milhares 4 5" xfId="1787" xr:uid="{00000000-0005-0000-0000-00006A070000}"/>
    <cellStyle name="Separador de milhares 4 5 2" xfId="1788" xr:uid="{00000000-0005-0000-0000-00006B070000}"/>
    <cellStyle name="Separador de milhares 4 5 2 2" xfId="2907" xr:uid="{19E14F1A-4FDA-48C4-A9F0-3969E07FBA85}"/>
    <cellStyle name="Separador de milhares 4 5 3" xfId="2906" xr:uid="{F2DACF2D-CBB9-408C-A3F3-8AD0BB3668E0}"/>
    <cellStyle name="Separador de milhares 4 6" xfId="1789" xr:uid="{00000000-0005-0000-0000-00006C070000}"/>
    <cellStyle name="Separador de milhares 4 6 2" xfId="2908" xr:uid="{61590A73-1405-4C15-99FE-C00F9FA4DC7E}"/>
    <cellStyle name="Separador de milhares 4 7" xfId="1790" xr:uid="{00000000-0005-0000-0000-00006D070000}"/>
    <cellStyle name="Separador de milhares 4 7 2" xfId="2909" xr:uid="{CE20339D-DFE2-4DAC-9CAD-5A9A362FE3AF}"/>
    <cellStyle name="Separador de milhares 4 8" xfId="2896" xr:uid="{EBDAF179-4D16-4C98-9548-9F90A0629680}"/>
    <cellStyle name="Separador de milhares 40" xfId="1791" xr:uid="{00000000-0005-0000-0000-00006E070000}"/>
    <cellStyle name="Separador de milhares 40 2" xfId="2910" xr:uid="{1BE94173-EFFA-44BA-9A56-7D7D3FA9B76F}"/>
    <cellStyle name="Separador de milhares 41" xfId="1792" xr:uid="{00000000-0005-0000-0000-00006F070000}"/>
    <cellStyle name="Separador de milhares 41 2" xfId="2911" xr:uid="{C193F2AD-6E63-4E01-85E8-614A71F882E3}"/>
    <cellStyle name="Separador de milhares 42" xfId="1793" xr:uid="{00000000-0005-0000-0000-000070070000}"/>
    <cellStyle name="Separador de milhares 42 2" xfId="2912" xr:uid="{B9042572-0C35-4427-93C0-F2CE1565F808}"/>
    <cellStyle name="Separador de milhares 43" xfId="1794" xr:uid="{00000000-0005-0000-0000-000071070000}"/>
    <cellStyle name="Separador de milhares 43 2" xfId="2913" xr:uid="{A7BA8218-92A4-4E4A-B6EF-F414AD6F50A3}"/>
    <cellStyle name="Separador de milhares 44" xfId="1795" xr:uid="{00000000-0005-0000-0000-000072070000}"/>
    <cellStyle name="Separador de milhares 44 2" xfId="2914" xr:uid="{41946F43-B5CC-4AEC-8127-05B4EAF16AAB}"/>
    <cellStyle name="Separador de milhares 45" xfId="1796" xr:uid="{00000000-0005-0000-0000-000073070000}"/>
    <cellStyle name="Separador de milhares 45 2" xfId="2915" xr:uid="{8D9CD0B4-D209-4A2B-B510-82D4B4EBF738}"/>
    <cellStyle name="Separador de milhares 46" xfId="1797" xr:uid="{00000000-0005-0000-0000-000074070000}"/>
    <cellStyle name="Separador de milhares 46 2" xfId="2916" xr:uid="{05DE4F5E-719E-4837-BF42-04E6BEC0C1CE}"/>
    <cellStyle name="Separador de milhares 47" xfId="1798" xr:uid="{00000000-0005-0000-0000-000075070000}"/>
    <cellStyle name="Separador de milhares 47 2" xfId="2917" xr:uid="{127CC6BE-D9B5-4E27-A76F-AE79BE789358}"/>
    <cellStyle name="Separador de milhares 48" xfId="1799" xr:uid="{00000000-0005-0000-0000-000076070000}"/>
    <cellStyle name="Separador de milhares 48 2" xfId="2918" xr:uid="{4676C677-83FA-4DF1-B26D-96094A0B8999}"/>
    <cellStyle name="Separador de milhares 49" xfId="1800" xr:uid="{00000000-0005-0000-0000-000077070000}"/>
    <cellStyle name="Separador de milhares 49 2" xfId="2919" xr:uid="{41736F79-6FAC-4400-9476-B1C14DA16B61}"/>
    <cellStyle name="Separador de milhares 5" xfId="1801" xr:uid="{00000000-0005-0000-0000-000078070000}"/>
    <cellStyle name="Separador de milhares 5 2" xfId="1802" xr:uid="{00000000-0005-0000-0000-000079070000}"/>
    <cellStyle name="Separador de milhares 5 2 2" xfId="1803" xr:uid="{00000000-0005-0000-0000-00007A070000}"/>
    <cellStyle name="Separador de milhares 5 2 3" xfId="1804" xr:uid="{00000000-0005-0000-0000-00007B070000}"/>
    <cellStyle name="Separador de milhares 5 2 3 2" xfId="2922" xr:uid="{D8358A4F-5EC0-4634-BCC2-2834985FCCD3}"/>
    <cellStyle name="Separador de milhares 5 2 4" xfId="1805" xr:uid="{00000000-0005-0000-0000-00007C070000}"/>
    <cellStyle name="Separador de milhares 5 2 4 2" xfId="2923" xr:uid="{4695BF8D-3D2E-4FDA-8A9A-8DB47AE61531}"/>
    <cellStyle name="Separador de milhares 5 2 5" xfId="2921" xr:uid="{F3A746B4-5BF5-48EF-A139-6105537414FB}"/>
    <cellStyle name="Separador de milhares 5 3" xfId="1806" xr:uid="{00000000-0005-0000-0000-00007D070000}"/>
    <cellStyle name="Separador de milhares 5 3 2" xfId="1807" xr:uid="{00000000-0005-0000-0000-00007E070000}"/>
    <cellStyle name="Separador de milhares 5 3 2 2" xfId="2925" xr:uid="{475FBF13-0302-4D84-9A6C-2A98CD199908}"/>
    <cellStyle name="Separador de milhares 5 3 3" xfId="1808" xr:uid="{00000000-0005-0000-0000-00007F070000}"/>
    <cellStyle name="Separador de milhares 5 3 3 2" xfId="2926" xr:uid="{2499C0F5-40F8-4479-9B29-583972F8ED9A}"/>
    <cellStyle name="Separador de milhares 5 3 4" xfId="1809" xr:uid="{00000000-0005-0000-0000-000080070000}"/>
    <cellStyle name="Separador de milhares 5 3 4 2" xfId="2927" xr:uid="{A073A61E-6FAB-4CE0-B5AF-D207F2E66B7C}"/>
    <cellStyle name="Separador de milhares 5 3 5" xfId="1810" xr:uid="{00000000-0005-0000-0000-000081070000}"/>
    <cellStyle name="Separador de milhares 5 3 5 2" xfId="1811" xr:uid="{00000000-0005-0000-0000-000082070000}"/>
    <cellStyle name="Separador de milhares 5 3 5 2 2" xfId="2929" xr:uid="{0EA22A45-7780-44DF-80B3-CB5E608A0553}"/>
    <cellStyle name="Separador de milhares 5 3 5 3" xfId="2928" xr:uid="{92FC7CAD-4B26-41FF-87CB-C4549C7B6E1D}"/>
    <cellStyle name="Separador de milhares 5 3 6" xfId="2924" xr:uid="{FD0E8AB5-7B6F-4871-93E8-059BA4DACE5E}"/>
    <cellStyle name="Separador de milhares 5 4" xfId="2920" xr:uid="{3E140269-9707-40E1-80E6-E8A799D448DF}"/>
    <cellStyle name="Separador de milhares 50" xfId="1812" xr:uid="{00000000-0005-0000-0000-000083070000}"/>
    <cellStyle name="Separador de milhares 50 2" xfId="1813" xr:uid="{00000000-0005-0000-0000-000084070000}"/>
    <cellStyle name="Separador de milhares 50 2 2" xfId="2931" xr:uid="{62F7912A-AE60-472A-A409-DDAEBF4EF7FA}"/>
    <cellStyle name="Separador de milhares 50 3" xfId="2930" xr:uid="{A1174163-06B4-4A05-B01A-EE76796E7A22}"/>
    <cellStyle name="Separador de milhares 51" xfId="1814" xr:uid="{00000000-0005-0000-0000-000085070000}"/>
    <cellStyle name="Separador de milhares 51 2" xfId="2932" xr:uid="{711E651A-C5F7-4747-8060-AD531E9AD5EC}"/>
    <cellStyle name="Separador de milhares 52" xfId="1815" xr:uid="{00000000-0005-0000-0000-000086070000}"/>
    <cellStyle name="Separador de milhares 52 2" xfId="2933" xr:uid="{EB858DE5-55DA-4C87-8064-F2D8153C3593}"/>
    <cellStyle name="Separador de milhares 53" xfId="1816" xr:uid="{00000000-0005-0000-0000-000087070000}"/>
    <cellStyle name="Separador de milhares 53 2" xfId="2934" xr:uid="{4A564FB3-7ABD-49C9-826D-43C9CDE66EA2}"/>
    <cellStyle name="Separador de milhares 54" xfId="1817" xr:uid="{00000000-0005-0000-0000-000088070000}"/>
    <cellStyle name="Separador de milhares 54 2" xfId="2935" xr:uid="{D9F90D9D-05EF-4BEC-AD30-E92283236866}"/>
    <cellStyle name="Separador de milhares 55" xfId="1818" xr:uid="{00000000-0005-0000-0000-000089070000}"/>
    <cellStyle name="Separador de milhares 55 2" xfId="1819" xr:uid="{00000000-0005-0000-0000-00008A070000}"/>
    <cellStyle name="Separador de milhares 55 2 2" xfId="2937" xr:uid="{6075D150-ED26-49F4-9E23-758C8B52AEF5}"/>
    <cellStyle name="Separador de milhares 55 3" xfId="2936" xr:uid="{B64E504F-AD79-4EC7-846A-7975ACD4527C}"/>
    <cellStyle name="Separador de milhares 56" xfId="1820" xr:uid="{00000000-0005-0000-0000-00008B070000}"/>
    <cellStyle name="Separador de milhares 56 2" xfId="2938" xr:uid="{F45A71AA-20D5-4D93-99CA-6BF18856E128}"/>
    <cellStyle name="Separador de milhares 57" xfId="1821" xr:uid="{00000000-0005-0000-0000-00008C070000}"/>
    <cellStyle name="Separador de milhares 57 2" xfId="1822" xr:uid="{00000000-0005-0000-0000-00008D070000}"/>
    <cellStyle name="Separador de milhares 57 2 2" xfId="2940" xr:uid="{A538B480-52EC-4F58-9703-8B5DC6A3BFAC}"/>
    <cellStyle name="Separador de milhares 57 3" xfId="2939" xr:uid="{DB823172-FDC9-4179-A2C7-4CA2CE76C9C1}"/>
    <cellStyle name="Separador de milhares 58" xfId="1823" xr:uid="{00000000-0005-0000-0000-00008E070000}"/>
    <cellStyle name="Separador de milhares 58 2" xfId="2941" xr:uid="{5A7CCFD0-07D6-4A31-8F56-E9D4877C3632}"/>
    <cellStyle name="Separador de milhares 59" xfId="1824" xr:uid="{00000000-0005-0000-0000-00008F070000}"/>
    <cellStyle name="Separador de milhares 59 2" xfId="2942" xr:uid="{21F21C20-CC3D-446A-AB12-572156335599}"/>
    <cellStyle name="Separador de milhares 6" xfId="1825" xr:uid="{00000000-0005-0000-0000-000090070000}"/>
    <cellStyle name="Separador de milhares 6 2" xfId="1826" xr:uid="{00000000-0005-0000-0000-000091070000}"/>
    <cellStyle name="Separador de milhares 6 2 2" xfId="2944" xr:uid="{7A785255-F29E-4992-BBF6-9CA1463CB6AD}"/>
    <cellStyle name="Separador de milhares 6 3" xfId="1827" xr:uid="{00000000-0005-0000-0000-000092070000}"/>
    <cellStyle name="Separador de milhares 6 3 2" xfId="1828" xr:uid="{00000000-0005-0000-0000-000093070000}"/>
    <cellStyle name="Separador de milhares 6 3 2 2" xfId="2946" xr:uid="{F2BF3BB8-2C80-426F-B957-0AF8801DE640}"/>
    <cellStyle name="Separador de milhares 6 3 3" xfId="1829" xr:uid="{00000000-0005-0000-0000-000094070000}"/>
    <cellStyle name="Separador de milhares 6 3 3 2" xfId="1830" xr:uid="{00000000-0005-0000-0000-000095070000}"/>
    <cellStyle name="Separador de milhares 6 3 3 2 2" xfId="2948" xr:uid="{F1D9A9DE-8FFA-4A33-B085-30C2A19F087F}"/>
    <cellStyle name="Separador de milhares 6 3 3 3" xfId="2947" xr:uid="{1D0D6600-61DB-473F-B7D3-43968345B3B1}"/>
    <cellStyle name="Separador de milhares 6 3 4" xfId="2945" xr:uid="{E78AFFD0-6877-4436-8F71-A83FFA806F21}"/>
    <cellStyle name="Separador de milhares 6 4" xfId="2943" xr:uid="{4D3D3354-0A82-4862-9A65-1EFE1CA6983F}"/>
    <cellStyle name="Separador de milhares 60" xfId="1831" xr:uid="{00000000-0005-0000-0000-000096070000}"/>
    <cellStyle name="Separador de milhares 60 2" xfId="2949" xr:uid="{81CC57BD-3633-461F-ABD0-C645753D6470}"/>
    <cellStyle name="Separador de milhares 61" xfId="1832" xr:uid="{00000000-0005-0000-0000-000097070000}"/>
    <cellStyle name="Separador de milhares 61 2" xfId="1833" xr:uid="{00000000-0005-0000-0000-000098070000}"/>
    <cellStyle name="Separador de milhares 61 2 2" xfId="2951" xr:uid="{2BD6F3E6-A46E-430D-A216-ECD8F7EF1FCE}"/>
    <cellStyle name="Separador de milhares 61 3" xfId="2950" xr:uid="{A7B09B72-FEAD-4B9E-960A-8F892431D66C}"/>
    <cellStyle name="Separador de milhares 62" xfId="1834" xr:uid="{00000000-0005-0000-0000-000099070000}"/>
    <cellStyle name="Separador de milhares 62 2" xfId="2952" xr:uid="{2E4772C9-5F45-4499-A140-DB513C8F9AE6}"/>
    <cellStyle name="Separador de milhares 63" xfId="1835" xr:uid="{00000000-0005-0000-0000-00009A070000}"/>
    <cellStyle name="Separador de milhares 63 2" xfId="2953" xr:uid="{180175F8-B8F8-4290-A1DE-674933C64B44}"/>
    <cellStyle name="Separador de milhares 64" xfId="1836" xr:uid="{00000000-0005-0000-0000-00009B070000}"/>
    <cellStyle name="Separador de milhares 64 2" xfId="2954" xr:uid="{B6FB0D91-28B6-426C-8F4C-D698F8930C59}"/>
    <cellStyle name="Separador de milhares 65" xfId="1837" xr:uid="{00000000-0005-0000-0000-00009C070000}"/>
    <cellStyle name="Separador de milhares 65 2" xfId="1838" xr:uid="{00000000-0005-0000-0000-00009D070000}"/>
    <cellStyle name="Separador de milhares 65 2 2" xfId="2956" xr:uid="{F97077E0-BF70-4827-B786-DFF68FC00DA7}"/>
    <cellStyle name="Separador de milhares 65 3" xfId="2955" xr:uid="{08C5A038-0673-40C0-96CB-981DCCB6289E}"/>
    <cellStyle name="Separador de milhares 66" xfId="1839" xr:uid="{00000000-0005-0000-0000-00009E070000}"/>
    <cellStyle name="Separador de milhares 66 2" xfId="1840" xr:uid="{00000000-0005-0000-0000-00009F070000}"/>
    <cellStyle name="Separador de milhares 66 2 2" xfId="2958" xr:uid="{78D914D4-87B2-44B0-A743-95D6AE25B82E}"/>
    <cellStyle name="Separador de milhares 66 3" xfId="2957" xr:uid="{F6E3527B-4D0C-42B3-B4AA-0361309A2E6D}"/>
    <cellStyle name="Separador de milhares 67" xfId="1841" xr:uid="{00000000-0005-0000-0000-0000A0070000}"/>
    <cellStyle name="Separador de milhares 67 2" xfId="2959" xr:uid="{F274C3AC-469D-49ED-821E-75A997CEC8EB}"/>
    <cellStyle name="Separador de milhares 68" xfId="1842" xr:uid="{00000000-0005-0000-0000-0000A1070000}"/>
    <cellStyle name="Separador de milhares 68 2" xfId="2960" xr:uid="{42449387-F89C-4B64-9A19-1622DAE2058D}"/>
    <cellStyle name="Separador de milhares 69" xfId="1843" xr:uid="{00000000-0005-0000-0000-0000A2070000}"/>
    <cellStyle name="Separador de milhares 69 2" xfId="2961" xr:uid="{D50F888C-BB16-4C38-8C0A-8B9DF05EBF86}"/>
    <cellStyle name="Separador de milhares 7" xfId="1844" xr:uid="{00000000-0005-0000-0000-0000A3070000}"/>
    <cellStyle name="Separador de milhares 7 2" xfId="1845" xr:uid="{00000000-0005-0000-0000-0000A4070000}"/>
    <cellStyle name="Separador de milhares 7 2 2" xfId="2963" xr:uid="{2CDF83A1-BDDF-4967-8DC6-719113E726E1}"/>
    <cellStyle name="Separador de milhares 7 3" xfId="1846" xr:uid="{00000000-0005-0000-0000-0000A5070000}"/>
    <cellStyle name="Separador de milhares 7 3 2" xfId="2964" xr:uid="{23777A49-2668-4F4A-85F1-30C89EBD0876}"/>
    <cellStyle name="Separador de milhares 7 4" xfId="1847" xr:uid="{00000000-0005-0000-0000-0000A6070000}"/>
    <cellStyle name="Separador de milhares 7 4 2" xfId="2965" xr:uid="{83740E31-6280-41DE-AE38-F245FBA0F747}"/>
    <cellStyle name="Separador de milhares 7 5" xfId="1848" xr:uid="{00000000-0005-0000-0000-0000A7070000}"/>
    <cellStyle name="Separador de milhares 7 5 2" xfId="1849" xr:uid="{00000000-0005-0000-0000-0000A8070000}"/>
    <cellStyle name="Separador de milhares 7 5 2 2" xfId="2967" xr:uid="{A4DC9F1B-075B-4467-A503-F1DE06B125D6}"/>
    <cellStyle name="Separador de milhares 7 5 3" xfId="2966" xr:uid="{32006373-B0FD-47D2-B2D6-4F5322F860C2}"/>
    <cellStyle name="Separador de milhares 7 6" xfId="1850" xr:uid="{00000000-0005-0000-0000-0000A9070000}"/>
    <cellStyle name="Separador de milhares 7 6 2" xfId="1851" xr:uid="{00000000-0005-0000-0000-0000AA070000}"/>
    <cellStyle name="Separador de milhares 7 6 2 2" xfId="2969" xr:uid="{903A85D4-2371-4658-B349-2FF069C8BB19}"/>
    <cellStyle name="Separador de milhares 7 6 3" xfId="2968" xr:uid="{281EFDB8-E7DD-48B5-82C1-A48B04B31EF3}"/>
    <cellStyle name="Separador de milhares 7 7" xfId="2962" xr:uid="{BAA95023-A49F-4502-A90D-4A315E7C9A37}"/>
    <cellStyle name="Separador de milhares 70" xfId="1852" xr:uid="{00000000-0005-0000-0000-0000AB070000}"/>
    <cellStyle name="Separador de milhares 70 2" xfId="2970" xr:uid="{23CDDDAE-423B-46F7-8AF5-C3F9BA45565E}"/>
    <cellStyle name="Separador de milhares 71" xfId="1853" xr:uid="{00000000-0005-0000-0000-0000AC070000}"/>
    <cellStyle name="Separador de milhares 71 2" xfId="2971" xr:uid="{CA02755E-7C7A-4092-ABFB-2B7DFA7C765C}"/>
    <cellStyle name="Separador de milhares 72" xfId="1854" xr:uid="{00000000-0005-0000-0000-0000AD070000}"/>
    <cellStyle name="Separador de milhares 72 2" xfId="2972" xr:uid="{C3B3D971-34FB-477C-9F69-545BE59FC017}"/>
    <cellStyle name="Separador de milhares 73" xfId="1855" xr:uid="{00000000-0005-0000-0000-0000AE070000}"/>
    <cellStyle name="Separador de milhares 73 2" xfId="2973" xr:uid="{36915DB1-068C-4171-825A-38E81A672347}"/>
    <cellStyle name="Separador de milhares 74" xfId="1856" xr:uid="{00000000-0005-0000-0000-0000AF070000}"/>
    <cellStyle name="Separador de milhares 74 2" xfId="2974" xr:uid="{171C10EC-8A3D-4B56-83CB-BC6600A4C680}"/>
    <cellStyle name="Separador de milhares 75" xfId="1857" xr:uid="{00000000-0005-0000-0000-0000B0070000}"/>
    <cellStyle name="Separador de milhares 75 2" xfId="2975" xr:uid="{772F5771-FF72-4EC3-8E08-EE01CEB91CB0}"/>
    <cellStyle name="Separador de milhares 76" xfId="1858" xr:uid="{00000000-0005-0000-0000-0000B1070000}"/>
    <cellStyle name="Separador de milhares 76 2" xfId="2976" xr:uid="{C49F6B49-4E21-40D6-A860-E495E19C4328}"/>
    <cellStyle name="Separador de milhares 77" xfId="1859" xr:uid="{00000000-0005-0000-0000-0000B2070000}"/>
    <cellStyle name="Separador de milhares 77 2" xfId="2977" xr:uid="{0B2C256B-E760-4E6D-B46A-8A6876685ABA}"/>
    <cellStyle name="Separador de milhares 78" xfId="1860" xr:uid="{00000000-0005-0000-0000-0000B3070000}"/>
    <cellStyle name="Separador de milhares 78 2" xfId="2978" xr:uid="{7B125E24-7548-48B6-A6B0-7DD6E22D5EC8}"/>
    <cellStyle name="Separador de milhares 79" xfId="1861" xr:uid="{00000000-0005-0000-0000-0000B4070000}"/>
    <cellStyle name="Separador de milhares 79 2" xfId="2979" xr:uid="{8F1D3069-6B1D-4EFB-9CB4-772472202CB0}"/>
    <cellStyle name="Separador de milhares 8" xfId="1862" xr:uid="{00000000-0005-0000-0000-0000B5070000}"/>
    <cellStyle name="Separador de milhares 8 2" xfId="1863" xr:uid="{00000000-0005-0000-0000-0000B6070000}"/>
    <cellStyle name="Separador de milhares 8 2 2" xfId="2981" xr:uid="{AC91A2EE-2AD5-4D9D-A36D-DCCE3652FF36}"/>
    <cellStyle name="Separador de milhares 8 3" xfId="1864" xr:uid="{00000000-0005-0000-0000-0000B7070000}"/>
    <cellStyle name="Separador de milhares 8 3 2" xfId="1865" xr:uid="{00000000-0005-0000-0000-0000B8070000}"/>
    <cellStyle name="Separador de milhares 8 3 2 2" xfId="2983" xr:uid="{BBF8BD98-5DD4-4C1E-82D5-DE67AA4267C2}"/>
    <cellStyle name="Separador de milhares 8 3 3" xfId="2982" xr:uid="{02A3F182-6401-4335-A084-76B650210EC9}"/>
    <cellStyle name="Separador de milhares 8 4" xfId="2980" xr:uid="{601B0AD9-F601-46E4-B6B7-1E18E8CA5A7D}"/>
    <cellStyle name="Separador de milhares 80" xfId="1866" xr:uid="{00000000-0005-0000-0000-0000B9070000}"/>
    <cellStyle name="Separador de milhares 80 2" xfId="2984" xr:uid="{1B38B2D2-5F9D-4E5F-B584-11676B914D7E}"/>
    <cellStyle name="Separador de milhares 81" xfId="1867" xr:uid="{00000000-0005-0000-0000-0000BA070000}"/>
    <cellStyle name="Separador de milhares 81 2" xfId="2985" xr:uid="{9A434D03-F6C1-4EA3-8895-648AF85DF861}"/>
    <cellStyle name="Separador de milhares 82" xfId="1868" xr:uid="{00000000-0005-0000-0000-0000BB070000}"/>
    <cellStyle name="Separador de milhares 82 2" xfId="2986" xr:uid="{A34B7468-F4D3-4DF7-9E5A-622B2BFE44DC}"/>
    <cellStyle name="Separador de milhares 83" xfId="1869" xr:uid="{00000000-0005-0000-0000-0000BC070000}"/>
    <cellStyle name="Separador de milhares 83 2" xfId="2987" xr:uid="{AC898A79-3836-453A-BB21-1AA97DFE1E5A}"/>
    <cellStyle name="Separador de milhares 84" xfId="1870" xr:uid="{00000000-0005-0000-0000-0000BD070000}"/>
    <cellStyle name="Separador de milhares 84 2" xfId="2988" xr:uid="{6983BAC3-5E44-4E63-956F-4AE75F3A0772}"/>
    <cellStyle name="Separador de milhares 85" xfId="1871" xr:uid="{00000000-0005-0000-0000-0000BE070000}"/>
    <cellStyle name="Separador de milhares 85 2" xfId="2989" xr:uid="{DE3BF5DA-8494-437F-A2F4-1D73FA94252B}"/>
    <cellStyle name="Separador de milhares 86" xfId="1872" xr:uid="{00000000-0005-0000-0000-0000BF070000}"/>
    <cellStyle name="Separador de milhares 86 2" xfId="2990" xr:uid="{0A25AC58-583A-473A-ABA1-2487BD963F03}"/>
    <cellStyle name="Separador de milhares 87" xfId="1873" xr:uid="{00000000-0005-0000-0000-0000C0070000}"/>
    <cellStyle name="Separador de milhares 87 2" xfId="2991" xr:uid="{1E8DD2A0-41BF-4515-AFA6-0D1BD9F4FA56}"/>
    <cellStyle name="Separador de milhares 88" xfId="1874" xr:uid="{00000000-0005-0000-0000-0000C1070000}"/>
    <cellStyle name="Separador de milhares 88 2" xfId="2992" xr:uid="{11D1BBCB-CEF5-4274-9345-86A6204249C9}"/>
    <cellStyle name="Separador de milhares 89" xfId="1875" xr:uid="{00000000-0005-0000-0000-0000C2070000}"/>
    <cellStyle name="Separador de milhares 89 2" xfId="2993" xr:uid="{F585736D-ADC5-4D79-AEC1-F6C547BC3109}"/>
    <cellStyle name="Separador de milhares 9" xfId="1876" xr:uid="{00000000-0005-0000-0000-0000C3070000}"/>
    <cellStyle name="Separador de milhares 9 2" xfId="1877" xr:uid="{00000000-0005-0000-0000-0000C4070000}"/>
    <cellStyle name="Separador de milhares 9 2 2" xfId="2995" xr:uid="{730C97CD-D37E-42AB-8032-EC6265184BF7}"/>
    <cellStyle name="Separador de milhares 9 3" xfId="2994" xr:uid="{6DBEF138-BFE0-47AA-BEF9-0D58D17B07E1}"/>
    <cellStyle name="Separador de milhares 90" xfId="1878" xr:uid="{00000000-0005-0000-0000-0000C5070000}"/>
    <cellStyle name="Separador de milhares 90 2" xfId="2996" xr:uid="{BD36DCFC-A7E3-44FB-AC43-1473B0BCCFA9}"/>
    <cellStyle name="Separador de milhares 91" xfId="1879" xr:uid="{00000000-0005-0000-0000-0000C6070000}"/>
    <cellStyle name="Separador de milhares 91 2" xfId="2997" xr:uid="{874B760F-6E55-4E01-9A6F-44CCC6253888}"/>
    <cellStyle name="Separador de milhares 92" xfId="1880" xr:uid="{00000000-0005-0000-0000-0000C7070000}"/>
    <cellStyle name="Separador de milhares 92 2" xfId="2998" xr:uid="{C6D19C97-A0A0-425C-B5EB-02E450FC365C}"/>
    <cellStyle name="Separador de milhares 93" xfId="1881" xr:uid="{00000000-0005-0000-0000-0000C8070000}"/>
    <cellStyle name="Separador de milhares 93 2" xfId="2999" xr:uid="{546E43F4-CC9F-47BD-8A65-84DFBC5DFCBF}"/>
    <cellStyle name="Separador de milhares 94" xfId="1882" xr:uid="{00000000-0005-0000-0000-0000C9070000}"/>
    <cellStyle name="Separador de milhares 94 2" xfId="3000" xr:uid="{61AC8B00-0B52-4A6B-A462-E90C465FF8E2}"/>
    <cellStyle name="Separador de milhares 95" xfId="1883" xr:uid="{00000000-0005-0000-0000-0000CA070000}"/>
    <cellStyle name="Separador de milhares 95 2" xfId="3001" xr:uid="{1CB4F4AA-EB17-4EA0-B7F7-46368487CDAD}"/>
    <cellStyle name="Separador de milhares 96" xfId="1884" xr:uid="{00000000-0005-0000-0000-0000CB070000}"/>
    <cellStyle name="Separador de milhares 96 2" xfId="3002" xr:uid="{BE964E60-30CA-458E-86EE-6753D3AE0C1A}"/>
    <cellStyle name="Separador de milhares 97" xfId="1885" xr:uid="{00000000-0005-0000-0000-0000CC070000}"/>
    <cellStyle name="Separador de milhares 97 2" xfId="3003" xr:uid="{1619356E-09D6-443C-BB2E-692B8828C02A}"/>
    <cellStyle name="Separador de milhares 98" xfId="1886" xr:uid="{00000000-0005-0000-0000-0000CD070000}"/>
    <cellStyle name="Separador de milhares 98 2" xfId="3004" xr:uid="{EEAFB03A-DF85-4068-80FB-294509E193F5}"/>
    <cellStyle name="Separador de milhares 99" xfId="1887" xr:uid="{00000000-0005-0000-0000-0000CE070000}"/>
    <cellStyle name="Separador de milhares 99 2" xfId="3005" xr:uid="{7781CD05-9B1F-4AF4-8033-85C83D23D42C}"/>
    <cellStyle name="Separador de milhares_BM01 - 1º quinzena - janeiro-00" xfId="2242" xr:uid="{00000000-0005-0000-0000-0000CF070000}"/>
    <cellStyle name="Texto de Aviso 1" xfId="1888" xr:uid="{00000000-0005-0000-0000-0000D0070000}"/>
    <cellStyle name="Texto de Aviso 10 2" xfId="1889" xr:uid="{00000000-0005-0000-0000-0000D1070000}"/>
    <cellStyle name="Texto de Aviso 11 2" xfId="1890" xr:uid="{00000000-0005-0000-0000-0000D2070000}"/>
    <cellStyle name="Texto de Aviso 12 2" xfId="1891" xr:uid="{00000000-0005-0000-0000-0000D3070000}"/>
    <cellStyle name="Texto de Aviso 13 2" xfId="1892" xr:uid="{00000000-0005-0000-0000-0000D4070000}"/>
    <cellStyle name="Texto de Aviso 14 2" xfId="1893" xr:uid="{00000000-0005-0000-0000-0000D5070000}"/>
    <cellStyle name="Texto de Aviso 15 2" xfId="1894" xr:uid="{00000000-0005-0000-0000-0000D6070000}"/>
    <cellStyle name="Texto de Aviso 16 2" xfId="1895" xr:uid="{00000000-0005-0000-0000-0000D7070000}"/>
    <cellStyle name="Texto de Aviso 17 2" xfId="1896" xr:uid="{00000000-0005-0000-0000-0000D8070000}"/>
    <cellStyle name="Texto de Aviso 2" xfId="1897" xr:uid="{00000000-0005-0000-0000-0000D9070000}"/>
    <cellStyle name="Texto de Aviso 2 2" xfId="1898" xr:uid="{00000000-0005-0000-0000-0000DA070000}"/>
    <cellStyle name="Texto de Aviso 3" xfId="1899" xr:uid="{00000000-0005-0000-0000-0000DB070000}"/>
    <cellStyle name="Texto de Aviso 3 2" xfId="1900" xr:uid="{00000000-0005-0000-0000-0000DC070000}"/>
    <cellStyle name="Texto de Aviso 4" xfId="1901" xr:uid="{00000000-0005-0000-0000-0000DD070000}"/>
    <cellStyle name="Texto de Aviso 4 2" xfId="1902" xr:uid="{00000000-0005-0000-0000-0000DE070000}"/>
    <cellStyle name="Texto de Aviso 5" xfId="1903" xr:uid="{00000000-0005-0000-0000-0000DF070000}"/>
    <cellStyle name="Texto de Aviso 5 2" xfId="1904" xr:uid="{00000000-0005-0000-0000-0000E0070000}"/>
    <cellStyle name="Texto de Aviso 6" xfId="1905" xr:uid="{00000000-0005-0000-0000-0000E1070000}"/>
    <cellStyle name="Texto de Aviso 6 2" xfId="1906" xr:uid="{00000000-0005-0000-0000-0000E2070000}"/>
    <cellStyle name="Texto de Aviso 7" xfId="1907" xr:uid="{00000000-0005-0000-0000-0000E3070000}"/>
    <cellStyle name="Texto de Aviso 7 2" xfId="1908" xr:uid="{00000000-0005-0000-0000-0000E4070000}"/>
    <cellStyle name="Texto de Aviso 8" xfId="1909" xr:uid="{00000000-0005-0000-0000-0000E5070000}"/>
    <cellStyle name="Texto de Aviso 8 2" xfId="1910" xr:uid="{00000000-0005-0000-0000-0000E6070000}"/>
    <cellStyle name="Texto de Aviso 9 2" xfId="1911" xr:uid="{00000000-0005-0000-0000-0000E7070000}"/>
    <cellStyle name="Texto Explicativo 1" xfId="1912" xr:uid="{00000000-0005-0000-0000-0000E8070000}"/>
    <cellStyle name="Texto Explicativo 10 2" xfId="1913" xr:uid="{00000000-0005-0000-0000-0000E9070000}"/>
    <cellStyle name="Texto Explicativo 11 2" xfId="1914" xr:uid="{00000000-0005-0000-0000-0000EA070000}"/>
    <cellStyle name="Texto Explicativo 12 2" xfId="1915" xr:uid="{00000000-0005-0000-0000-0000EB070000}"/>
    <cellStyle name="Texto Explicativo 13 2" xfId="1916" xr:uid="{00000000-0005-0000-0000-0000EC070000}"/>
    <cellStyle name="Texto Explicativo 14 2" xfId="1917" xr:uid="{00000000-0005-0000-0000-0000ED070000}"/>
    <cellStyle name="Texto Explicativo 15 2" xfId="1918" xr:uid="{00000000-0005-0000-0000-0000EE070000}"/>
    <cellStyle name="Texto Explicativo 16 2" xfId="1919" xr:uid="{00000000-0005-0000-0000-0000EF070000}"/>
    <cellStyle name="Texto Explicativo 17 2" xfId="1920" xr:uid="{00000000-0005-0000-0000-0000F0070000}"/>
    <cellStyle name="Texto Explicativo 2" xfId="1921" xr:uid="{00000000-0005-0000-0000-0000F1070000}"/>
    <cellStyle name="Texto Explicativo 2 2" xfId="1922" xr:uid="{00000000-0005-0000-0000-0000F2070000}"/>
    <cellStyle name="Texto Explicativo 3" xfId="1923" xr:uid="{00000000-0005-0000-0000-0000F3070000}"/>
    <cellStyle name="Texto Explicativo 3 2" xfId="1924" xr:uid="{00000000-0005-0000-0000-0000F4070000}"/>
    <cellStyle name="Texto Explicativo 4" xfId="1925" xr:uid="{00000000-0005-0000-0000-0000F5070000}"/>
    <cellStyle name="Texto Explicativo 4 2" xfId="1926" xr:uid="{00000000-0005-0000-0000-0000F6070000}"/>
    <cellStyle name="Texto Explicativo 5" xfId="1927" xr:uid="{00000000-0005-0000-0000-0000F7070000}"/>
    <cellStyle name="Texto Explicativo 5 2" xfId="1928" xr:uid="{00000000-0005-0000-0000-0000F8070000}"/>
    <cellStyle name="Texto Explicativo 6" xfId="1929" xr:uid="{00000000-0005-0000-0000-0000F9070000}"/>
    <cellStyle name="Texto Explicativo 6 2" xfId="1930" xr:uid="{00000000-0005-0000-0000-0000FA070000}"/>
    <cellStyle name="Texto Explicativo 7" xfId="1931" xr:uid="{00000000-0005-0000-0000-0000FB070000}"/>
    <cellStyle name="Texto Explicativo 7 2" xfId="1932" xr:uid="{00000000-0005-0000-0000-0000FC070000}"/>
    <cellStyle name="Texto Explicativo 8" xfId="1933" xr:uid="{00000000-0005-0000-0000-0000FD070000}"/>
    <cellStyle name="Texto Explicativo 8 2" xfId="1934" xr:uid="{00000000-0005-0000-0000-0000FE070000}"/>
    <cellStyle name="Texto Explicativo 9 2" xfId="1935" xr:uid="{00000000-0005-0000-0000-0000FF070000}"/>
    <cellStyle name="Título 1 1" xfId="1936" xr:uid="{00000000-0005-0000-0000-000000080000}"/>
    <cellStyle name="Título 1 1 1" xfId="1937" xr:uid="{00000000-0005-0000-0000-000001080000}"/>
    <cellStyle name="Título 1 1 1 1" xfId="1938" xr:uid="{00000000-0005-0000-0000-000002080000}"/>
    <cellStyle name="Título 1 1 2" xfId="1939" xr:uid="{00000000-0005-0000-0000-000003080000}"/>
    <cellStyle name="Título 1 1_Campo de Antenas - SBGL-ORÇ" xfId="1940" xr:uid="{00000000-0005-0000-0000-000004080000}"/>
    <cellStyle name="Título 1 10 2" xfId="1941" xr:uid="{00000000-0005-0000-0000-000005080000}"/>
    <cellStyle name="Título 1 11 2" xfId="1942" xr:uid="{00000000-0005-0000-0000-000006080000}"/>
    <cellStyle name="Título 1 12 2" xfId="1943" xr:uid="{00000000-0005-0000-0000-000007080000}"/>
    <cellStyle name="Título 1 13 2" xfId="1944" xr:uid="{00000000-0005-0000-0000-000008080000}"/>
    <cellStyle name="Título 1 14 2" xfId="1945" xr:uid="{00000000-0005-0000-0000-000009080000}"/>
    <cellStyle name="Título 1 15 2" xfId="1946" xr:uid="{00000000-0005-0000-0000-00000A080000}"/>
    <cellStyle name="Título 1 16 2" xfId="1947" xr:uid="{00000000-0005-0000-0000-00000B080000}"/>
    <cellStyle name="Título 1 17 2" xfId="1948" xr:uid="{00000000-0005-0000-0000-00000C080000}"/>
    <cellStyle name="Título 1 2" xfId="1949" xr:uid="{00000000-0005-0000-0000-00000D080000}"/>
    <cellStyle name="Título 1 2 2" xfId="1950" xr:uid="{00000000-0005-0000-0000-00000E080000}"/>
    <cellStyle name="Título 1 3" xfId="1951" xr:uid="{00000000-0005-0000-0000-00000F080000}"/>
    <cellStyle name="Título 1 3 2" xfId="1952" xr:uid="{00000000-0005-0000-0000-000010080000}"/>
    <cellStyle name="Título 1 4" xfId="1953" xr:uid="{00000000-0005-0000-0000-000011080000}"/>
    <cellStyle name="Título 1 4 2" xfId="1954" xr:uid="{00000000-0005-0000-0000-000012080000}"/>
    <cellStyle name="Título 1 5" xfId="1955" xr:uid="{00000000-0005-0000-0000-000013080000}"/>
    <cellStyle name="Título 1 5 2" xfId="1956" xr:uid="{00000000-0005-0000-0000-000014080000}"/>
    <cellStyle name="Título 1 6" xfId="1957" xr:uid="{00000000-0005-0000-0000-000015080000}"/>
    <cellStyle name="Título 1 6 2" xfId="1958" xr:uid="{00000000-0005-0000-0000-000016080000}"/>
    <cellStyle name="Título 1 7" xfId="1959" xr:uid="{00000000-0005-0000-0000-000017080000}"/>
    <cellStyle name="Título 1 7 2" xfId="1960" xr:uid="{00000000-0005-0000-0000-000018080000}"/>
    <cellStyle name="Título 1 8" xfId="1961" xr:uid="{00000000-0005-0000-0000-000019080000}"/>
    <cellStyle name="Título 1 8 2" xfId="1962" xr:uid="{00000000-0005-0000-0000-00001A080000}"/>
    <cellStyle name="Título 1 9" xfId="1963" xr:uid="{00000000-0005-0000-0000-00001B080000}"/>
    <cellStyle name="Título 1 9 2" xfId="1964" xr:uid="{00000000-0005-0000-0000-00001C080000}"/>
    <cellStyle name="Título 10" xfId="1965" xr:uid="{00000000-0005-0000-0000-00001D080000}"/>
    <cellStyle name="Título 10 2" xfId="1966" xr:uid="{00000000-0005-0000-0000-00001E080000}"/>
    <cellStyle name="Título 11" xfId="1967" xr:uid="{00000000-0005-0000-0000-00001F080000}"/>
    <cellStyle name="Título 11 2" xfId="1968" xr:uid="{00000000-0005-0000-0000-000020080000}"/>
    <cellStyle name="Título 12" xfId="1969" xr:uid="{00000000-0005-0000-0000-000021080000}"/>
    <cellStyle name="Título 12 2" xfId="1970" xr:uid="{00000000-0005-0000-0000-000022080000}"/>
    <cellStyle name="Título 13 2" xfId="1971" xr:uid="{00000000-0005-0000-0000-000023080000}"/>
    <cellStyle name="Título 14 2" xfId="1972" xr:uid="{00000000-0005-0000-0000-000024080000}"/>
    <cellStyle name="Título 15 2" xfId="1973" xr:uid="{00000000-0005-0000-0000-000025080000}"/>
    <cellStyle name="Título 16 2" xfId="1974" xr:uid="{00000000-0005-0000-0000-000026080000}"/>
    <cellStyle name="Título 17 2" xfId="1975" xr:uid="{00000000-0005-0000-0000-000027080000}"/>
    <cellStyle name="Título 18 2" xfId="1976" xr:uid="{00000000-0005-0000-0000-000028080000}"/>
    <cellStyle name="Título 19 2" xfId="1977" xr:uid="{00000000-0005-0000-0000-000029080000}"/>
    <cellStyle name="Título 2 1" xfId="1978" xr:uid="{00000000-0005-0000-0000-00002A080000}"/>
    <cellStyle name="Título 2 10 2" xfId="1979" xr:uid="{00000000-0005-0000-0000-00002B080000}"/>
    <cellStyle name="Título 2 11 2" xfId="1980" xr:uid="{00000000-0005-0000-0000-00002C080000}"/>
    <cellStyle name="Título 2 12 2" xfId="1981" xr:uid="{00000000-0005-0000-0000-00002D080000}"/>
    <cellStyle name="Título 2 13 2" xfId="1982" xr:uid="{00000000-0005-0000-0000-00002E080000}"/>
    <cellStyle name="Título 2 14 2" xfId="1983" xr:uid="{00000000-0005-0000-0000-00002F080000}"/>
    <cellStyle name="Título 2 15 2" xfId="1984" xr:uid="{00000000-0005-0000-0000-000030080000}"/>
    <cellStyle name="Título 2 16 2" xfId="1985" xr:uid="{00000000-0005-0000-0000-000031080000}"/>
    <cellStyle name="Título 2 17 2" xfId="1986" xr:uid="{00000000-0005-0000-0000-000032080000}"/>
    <cellStyle name="Título 2 2" xfId="1987" xr:uid="{00000000-0005-0000-0000-000033080000}"/>
    <cellStyle name="Título 2 2 2" xfId="1988" xr:uid="{00000000-0005-0000-0000-000034080000}"/>
    <cellStyle name="Título 2 3" xfId="1989" xr:uid="{00000000-0005-0000-0000-000035080000}"/>
    <cellStyle name="Título 2 3 2" xfId="1990" xr:uid="{00000000-0005-0000-0000-000036080000}"/>
    <cellStyle name="Título 2 4" xfId="1991" xr:uid="{00000000-0005-0000-0000-000037080000}"/>
    <cellStyle name="Título 2 4 2" xfId="1992" xr:uid="{00000000-0005-0000-0000-000038080000}"/>
    <cellStyle name="Título 2 5" xfId="1993" xr:uid="{00000000-0005-0000-0000-000039080000}"/>
    <cellStyle name="Título 2 5 2" xfId="1994" xr:uid="{00000000-0005-0000-0000-00003A080000}"/>
    <cellStyle name="Título 2 6" xfId="1995" xr:uid="{00000000-0005-0000-0000-00003B080000}"/>
    <cellStyle name="Título 2 6 2" xfId="1996" xr:uid="{00000000-0005-0000-0000-00003C080000}"/>
    <cellStyle name="Título 2 7" xfId="1997" xr:uid="{00000000-0005-0000-0000-00003D080000}"/>
    <cellStyle name="Título 2 7 2" xfId="1998" xr:uid="{00000000-0005-0000-0000-00003E080000}"/>
    <cellStyle name="Título 2 8" xfId="1999" xr:uid="{00000000-0005-0000-0000-00003F080000}"/>
    <cellStyle name="Título 2 8 2" xfId="2000" xr:uid="{00000000-0005-0000-0000-000040080000}"/>
    <cellStyle name="Título 2 9 2" xfId="2001" xr:uid="{00000000-0005-0000-0000-000041080000}"/>
    <cellStyle name="Título 20 2" xfId="2002" xr:uid="{00000000-0005-0000-0000-000042080000}"/>
    <cellStyle name="Título 3 1" xfId="2003" xr:uid="{00000000-0005-0000-0000-000043080000}"/>
    <cellStyle name="Título 3 10 2" xfId="2004" xr:uid="{00000000-0005-0000-0000-000044080000}"/>
    <cellStyle name="Título 3 11 2" xfId="2005" xr:uid="{00000000-0005-0000-0000-000045080000}"/>
    <cellStyle name="Título 3 12 2" xfId="2006" xr:uid="{00000000-0005-0000-0000-000046080000}"/>
    <cellStyle name="Título 3 13 2" xfId="2007" xr:uid="{00000000-0005-0000-0000-000047080000}"/>
    <cellStyle name="Título 3 14 2" xfId="2008" xr:uid="{00000000-0005-0000-0000-000048080000}"/>
    <cellStyle name="Título 3 15 2" xfId="2009" xr:uid="{00000000-0005-0000-0000-000049080000}"/>
    <cellStyle name="Título 3 16 2" xfId="2010" xr:uid="{00000000-0005-0000-0000-00004A080000}"/>
    <cellStyle name="Título 3 17 2" xfId="2011" xr:uid="{00000000-0005-0000-0000-00004B080000}"/>
    <cellStyle name="Título 3 2" xfId="2012" xr:uid="{00000000-0005-0000-0000-00004C080000}"/>
    <cellStyle name="Título 3 2 2" xfId="2013" xr:uid="{00000000-0005-0000-0000-00004D080000}"/>
    <cellStyle name="Título 3 3" xfId="2014" xr:uid="{00000000-0005-0000-0000-00004E080000}"/>
    <cellStyle name="Título 3 3 2" xfId="2015" xr:uid="{00000000-0005-0000-0000-00004F080000}"/>
    <cellStyle name="Título 3 4" xfId="2016" xr:uid="{00000000-0005-0000-0000-000050080000}"/>
    <cellStyle name="Título 3 4 2" xfId="2017" xr:uid="{00000000-0005-0000-0000-000051080000}"/>
    <cellStyle name="Título 3 5" xfId="2018" xr:uid="{00000000-0005-0000-0000-000052080000}"/>
    <cellStyle name="Título 3 5 2" xfId="2019" xr:uid="{00000000-0005-0000-0000-000053080000}"/>
    <cellStyle name="Título 3 6" xfId="2020" xr:uid="{00000000-0005-0000-0000-000054080000}"/>
    <cellStyle name="Título 3 6 2" xfId="2021" xr:uid="{00000000-0005-0000-0000-000055080000}"/>
    <cellStyle name="Título 3 7" xfId="2022" xr:uid="{00000000-0005-0000-0000-000056080000}"/>
    <cellStyle name="Título 3 7 2" xfId="2023" xr:uid="{00000000-0005-0000-0000-000057080000}"/>
    <cellStyle name="Título 3 8" xfId="2024" xr:uid="{00000000-0005-0000-0000-000058080000}"/>
    <cellStyle name="Título 3 8 2" xfId="2025" xr:uid="{00000000-0005-0000-0000-000059080000}"/>
    <cellStyle name="Título 3 9 2" xfId="2026" xr:uid="{00000000-0005-0000-0000-00005A080000}"/>
    <cellStyle name="Título 4 1" xfId="2027" xr:uid="{00000000-0005-0000-0000-00005B080000}"/>
    <cellStyle name="Título 4 10 2" xfId="2028" xr:uid="{00000000-0005-0000-0000-00005C080000}"/>
    <cellStyle name="Título 4 11 2" xfId="2029" xr:uid="{00000000-0005-0000-0000-00005D080000}"/>
    <cellStyle name="Título 4 12 2" xfId="2030" xr:uid="{00000000-0005-0000-0000-00005E080000}"/>
    <cellStyle name="Título 4 13 2" xfId="2031" xr:uid="{00000000-0005-0000-0000-00005F080000}"/>
    <cellStyle name="Título 4 14 2" xfId="2032" xr:uid="{00000000-0005-0000-0000-000060080000}"/>
    <cellStyle name="Título 4 15 2" xfId="2033" xr:uid="{00000000-0005-0000-0000-000061080000}"/>
    <cellStyle name="Título 4 16 2" xfId="2034" xr:uid="{00000000-0005-0000-0000-000062080000}"/>
    <cellStyle name="Título 4 17 2" xfId="2035" xr:uid="{00000000-0005-0000-0000-000063080000}"/>
    <cellStyle name="Título 4 2" xfId="2036" xr:uid="{00000000-0005-0000-0000-000064080000}"/>
    <cellStyle name="Título 4 2 2" xfId="2037" xr:uid="{00000000-0005-0000-0000-000065080000}"/>
    <cellStyle name="Título 4 3" xfId="2038" xr:uid="{00000000-0005-0000-0000-000066080000}"/>
    <cellStyle name="Título 4 3 2" xfId="2039" xr:uid="{00000000-0005-0000-0000-000067080000}"/>
    <cellStyle name="Título 4 4" xfId="2040" xr:uid="{00000000-0005-0000-0000-000068080000}"/>
    <cellStyle name="Título 4 4 2" xfId="2041" xr:uid="{00000000-0005-0000-0000-000069080000}"/>
    <cellStyle name="Título 4 5" xfId="2042" xr:uid="{00000000-0005-0000-0000-00006A080000}"/>
    <cellStyle name="Título 4 5 2" xfId="2043" xr:uid="{00000000-0005-0000-0000-00006B080000}"/>
    <cellStyle name="Título 4 6" xfId="2044" xr:uid="{00000000-0005-0000-0000-00006C080000}"/>
    <cellStyle name="Título 4 6 2" xfId="2045" xr:uid="{00000000-0005-0000-0000-00006D080000}"/>
    <cellStyle name="Título 4 7" xfId="2046" xr:uid="{00000000-0005-0000-0000-00006E080000}"/>
    <cellStyle name="Título 4 7 2" xfId="2047" xr:uid="{00000000-0005-0000-0000-00006F080000}"/>
    <cellStyle name="Título 4 8" xfId="2048" xr:uid="{00000000-0005-0000-0000-000070080000}"/>
    <cellStyle name="Título 4 8 2" xfId="2049" xr:uid="{00000000-0005-0000-0000-000071080000}"/>
    <cellStyle name="Título 4 9 2" xfId="2050" xr:uid="{00000000-0005-0000-0000-000072080000}"/>
    <cellStyle name="Título 5" xfId="2051" xr:uid="{00000000-0005-0000-0000-000073080000}"/>
    <cellStyle name="Título 5 2" xfId="2052" xr:uid="{00000000-0005-0000-0000-000074080000}"/>
    <cellStyle name="Título 6" xfId="2053" xr:uid="{00000000-0005-0000-0000-000075080000}"/>
    <cellStyle name="Título 6 2" xfId="2054" xr:uid="{00000000-0005-0000-0000-000076080000}"/>
    <cellStyle name="Título 7" xfId="2055" xr:uid="{00000000-0005-0000-0000-000077080000}"/>
    <cellStyle name="Título 7 2" xfId="2056" xr:uid="{00000000-0005-0000-0000-000078080000}"/>
    <cellStyle name="Título 8" xfId="2057" xr:uid="{00000000-0005-0000-0000-000079080000}"/>
    <cellStyle name="Título 8 2" xfId="2058" xr:uid="{00000000-0005-0000-0000-00007A080000}"/>
    <cellStyle name="Título 9" xfId="2059" xr:uid="{00000000-0005-0000-0000-00007B080000}"/>
    <cellStyle name="Título 9 2" xfId="2060" xr:uid="{00000000-0005-0000-0000-00007C080000}"/>
    <cellStyle name="Total 1" xfId="2061" xr:uid="{00000000-0005-0000-0000-00007D080000}"/>
    <cellStyle name="Total 1 2" xfId="2217" xr:uid="{00000000-0005-0000-0000-00007E080000}"/>
    <cellStyle name="Total 1 2 2" xfId="3149" xr:uid="{38E3A772-8233-454B-BCE3-F9A85B465224}"/>
    <cellStyle name="Total 1 2 3" xfId="3329" xr:uid="{3E3F8CE2-6AA0-4C1C-AFC1-1235273B6A77}"/>
    <cellStyle name="Total 1 2 4" xfId="3488" xr:uid="{5D9FE131-CC59-4BD7-B21B-19C434E22EBC}"/>
    <cellStyle name="Total 1 2 5" xfId="3645" xr:uid="{20CF621C-3390-4816-BD89-CD90ABE10204}"/>
    <cellStyle name="Total 1 3" xfId="3006" xr:uid="{B12065C2-ADDD-46F9-8FA3-D4E0DFF49052}"/>
    <cellStyle name="Total 1 4" xfId="3193" xr:uid="{356A7F39-5BF6-4E34-8C8A-2725395D2848}"/>
    <cellStyle name="Total 1 5" xfId="3353" xr:uid="{67BD5AFE-CEAB-4C97-9B78-C13C25EB3E18}"/>
    <cellStyle name="Total 1 6" xfId="3511" xr:uid="{E5A0A5A1-7245-45F1-A543-5D64543D0E22}"/>
    <cellStyle name="Total 10 2" xfId="2062" xr:uid="{00000000-0005-0000-0000-00007F080000}"/>
    <cellStyle name="Total 11 2" xfId="2063" xr:uid="{00000000-0005-0000-0000-000080080000}"/>
    <cellStyle name="Total 12 2" xfId="2064" xr:uid="{00000000-0005-0000-0000-000081080000}"/>
    <cellStyle name="Total 13 2" xfId="2065" xr:uid="{00000000-0005-0000-0000-000082080000}"/>
    <cellStyle name="Total 14 2" xfId="2066" xr:uid="{00000000-0005-0000-0000-000083080000}"/>
    <cellStyle name="Total 15 2" xfId="2067" xr:uid="{00000000-0005-0000-0000-000084080000}"/>
    <cellStyle name="Total 16 2" xfId="2068" xr:uid="{00000000-0005-0000-0000-000085080000}"/>
    <cellStyle name="Total 17 2" xfId="2069" xr:uid="{00000000-0005-0000-0000-000086080000}"/>
    <cellStyle name="Total 2" xfId="2070" xr:uid="{00000000-0005-0000-0000-000087080000}"/>
    <cellStyle name="Total 2 10" xfId="2071" xr:uid="{00000000-0005-0000-0000-000088080000}"/>
    <cellStyle name="Total 2 10 2" xfId="2219" xr:uid="{00000000-0005-0000-0000-000089080000}"/>
    <cellStyle name="Total 2 10 2 2" xfId="3151" xr:uid="{B6DF5FB2-C154-47D9-8E0A-3544B2DDA89A}"/>
    <cellStyle name="Total 2 10 2 3" xfId="3331" xr:uid="{B9B1C70D-8C65-4DED-ADDD-4AF4F78572F8}"/>
    <cellStyle name="Total 2 10 2 4" xfId="3490" xr:uid="{106A150E-BC9B-467F-907E-BB4355121A47}"/>
    <cellStyle name="Total 2 10 2 5" xfId="3647" xr:uid="{3D37C7BF-1CE6-4A84-95F7-85109A0EBBEF}"/>
    <cellStyle name="Total 2 10 3" xfId="3009" xr:uid="{BE25297F-F6BD-43F2-AE15-DA7C68BE0CDB}"/>
    <cellStyle name="Total 2 10 4" xfId="3195" xr:uid="{ED477A0B-3564-4CF7-AAEC-349D09F5E6C1}"/>
    <cellStyle name="Total 2 10 5" xfId="3355" xr:uid="{8B29FDB7-CCDA-47AD-A0A9-70B8E9F5AB39}"/>
    <cellStyle name="Total 2 10 6" xfId="3513" xr:uid="{1C9156B5-9195-4B0C-A995-37CCAFA906DC}"/>
    <cellStyle name="Total 2 11" xfId="2072" xr:uid="{00000000-0005-0000-0000-00008A080000}"/>
    <cellStyle name="Total 2 11 2" xfId="2220" xr:uid="{00000000-0005-0000-0000-00008B080000}"/>
    <cellStyle name="Total 2 11 2 2" xfId="3152" xr:uid="{C7FCA868-58F1-44ED-AAFA-229E42F92527}"/>
    <cellStyle name="Total 2 11 2 3" xfId="3332" xr:uid="{6F903B95-79C7-4E93-B9B7-DDBAC6EF0E4B}"/>
    <cellStyle name="Total 2 11 2 4" xfId="3491" xr:uid="{96E95501-513A-44AA-AB23-90461D5FED8F}"/>
    <cellStyle name="Total 2 11 2 5" xfId="3648" xr:uid="{962FB286-B55D-47B4-9D5F-F91BB7E49E2D}"/>
    <cellStyle name="Total 2 11 3" xfId="3010" xr:uid="{5E4D4447-B1A1-49E4-900F-C41B4D3B7E06}"/>
    <cellStyle name="Total 2 11 4" xfId="3196" xr:uid="{72D5CCC2-7C34-4395-95A1-979B2E684EDB}"/>
    <cellStyle name="Total 2 11 5" xfId="3356" xr:uid="{0CAC4B6B-C039-4EDC-A5BA-31DD67BEE70C}"/>
    <cellStyle name="Total 2 11 6" xfId="3514" xr:uid="{05C4557A-5D18-4614-A98B-FCDCC3E47A17}"/>
    <cellStyle name="Total 2 12" xfId="2073" xr:uid="{00000000-0005-0000-0000-00008C080000}"/>
    <cellStyle name="Total 2 12 2" xfId="2221" xr:uid="{00000000-0005-0000-0000-00008D080000}"/>
    <cellStyle name="Total 2 12 2 2" xfId="3153" xr:uid="{C3EFA571-05A4-4B7F-A679-B69CC3B88685}"/>
    <cellStyle name="Total 2 12 2 3" xfId="3333" xr:uid="{3879AD73-0076-421A-B395-6958E7DF1D0A}"/>
    <cellStyle name="Total 2 12 2 4" xfId="3492" xr:uid="{6ADC0C46-41F1-4337-8178-DB4B1280F92E}"/>
    <cellStyle name="Total 2 12 2 5" xfId="3649" xr:uid="{FD3D6770-F856-4EBB-962F-426170F30110}"/>
    <cellStyle name="Total 2 12 3" xfId="3011" xr:uid="{22364FC5-0046-4113-9DF0-5DE9834C31AA}"/>
    <cellStyle name="Total 2 12 4" xfId="3197" xr:uid="{977BBB50-A0BC-42B5-B144-968F6F2C99B6}"/>
    <cellStyle name="Total 2 12 5" xfId="3357" xr:uid="{88BEABD2-DAF9-44A0-88C4-DBC94DFE8360}"/>
    <cellStyle name="Total 2 12 6" xfId="3515" xr:uid="{595BF0E8-D782-462B-8A2C-213569131325}"/>
    <cellStyle name="Total 2 13" xfId="2074" xr:uid="{00000000-0005-0000-0000-00008E080000}"/>
    <cellStyle name="Total 2 13 2" xfId="2222" xr:uid="{00000000-0005-0000-0000-00008F080000}"/>
    <cellStyle name="Total 2 13 2 2" xfId="3154" xr:uid="{451AD3E7-50B8-412E-911F-41D42B32C802}"/>
    <cellStyle name="Total 2 13 2 3" xfId="3334" xr:uid="{0D439E04-7CF7-47B4-938B-19FEF65D402F}"/>
    <cellStyle name="Total 2 13 2 4" xfId="3493" xr:uid="{C4C1FD48-8DDF-4419-8AF3-519CEAD98D0D}"/>
    <cellStyle name="Total 2 13 2 5" xfId="3650" xr:uid="{C0B8EF6A-54CB-46E9-85DE-315BDC578ABC}"/>
    <cellStyle name="Total 2 13 3" xfId="3012" xr:uid="{BD15ACAD-59F9-4B27-8981-A75DFD1E7D0D}"/>
    <cellStyle name="Total 2 13 4" xfId="3198" xr:uid="{EFD0C495-A173-439E-B063-4DF4338B2329}"/>
    <cellStyle name="Total 2 13 5" xfId="3358" xr:uid="{13430441-1E1F-4AD9-BB98-52D19EC8B693}"/>
    <cellStyle name="Total 2 13 6" xfId="3516" xr:uid="{33B89F46-D900-4741-81CA-FC6500A260C7}"/>
    <cellStyle name="Total 2 14" xfId="2075" xr:uid="{00000000-0005-0000-0000-000090080000}"/>
    <cellStyle name="Total 2 14 2" xfId="2223" xr:uid="{00000000-0005-0000-0000-000091080000}"/>
    <cellStyle name="Total 2 14 2 2" xfId="3155" xr:uid="{C499DF6D-86DC-48C1-BDDA-297FC60428A6}"/>
    <cellStyle name="Total 2 14 2 3" xfId="3335" xr:uid="{7C56C272-880B-4488-949A-A7B0FD1BDA65}"/>
    <cellStyle name="Total 2 14 2 4" xfId="3494" xr:uid="{8BCB8DBF-912F-4C5E-A388-A9A72526CBBC}"/>
    <cellStyle name="Total 2 14 2 5" xfId="3651" xr:uid="{13B512CA-1802-4515-9DFD-BC298D2054EB}"/>
    <cellStyle name="Total 2 14 3" xfId="3013" xr:uid="{F40D34A1-BC64-45D0-A7B7-F5076E52CE0C}"/>
    <cellStyle name="Total 2 14 4" xfId="3199" xr:uid="{8353BA56-E80A-4187-BF29-8449AEF2E536}"/>
    <cellStyle name="Total 2 14 5" xfId="3359" xr:uid="{89553D2B-1388-427B-BCBB-476640C77B18}"/>
    <cellStyle name="Total 2 14 6" xfId="3517" xr:uid="{DF7F7E88-BAA7-4B77-82D5-30E75C57E2E9}"/>
    <cellStyle name="Total 2 15" xfId="2076" xr:uid="{00000000-0005-0000-0000-000092080000}"/>
    <cellStyle name="Total 2 15 2" xfId="2224" xr:uid="{00000000-0005-0000-0000-000093080000}"/>
    <cellStyle name="Total 2 15 2 2" xfId="3156" xr:uid="{9FB0E8F0-B4F5-4AAE-80A3-BEFC69C9791F}"/>
    <cellStyle name="Total 2 15 2 3" xfId="3336" xr:uid="{B5FC7A25-C477-4AA2-9854-5BBACBAE7CE9}"/>
    <cellStyle name="Total 2 15 2 4" xfId="3495" xr:uid="{4A5AAA41-C6CA-49FB-B68C-FAB52B5DE1FE}"/>
    <cellStyle name="Total 2 15 2 5" xfId="3652" xr:uid="{4DB795DD-2619-4C27-AE84-39323C96059C}"/>
    <cellStyle name="Total 2 15 3" xfId="3014" xr:uid="{9C9A39AB-0BFA-48BC-A48B-D764DA4A77A4}"/>
    <cellStyle name="Total 2 15 4" xfId="3200" xr:uid="{649D7B8F-7E51-4303-A85F-0F30F9E8FA36}"/>
    <cellStyle name="Total 2 15 5" xfId="3360" xr:uid="{D4289BD9-3524-4E7D-8ADB-E9853C81F281}"/>
    <cellStyle name="Total 2 15 6" xfId="3518" xr:uid="{99FA5D0C-BB9A-4130-9FF3-2DD156B52ECD}"/>
    <cellStyle name="Total 2 16" xfId="2077" xr:uid="{00000000-0005-0000-0000-000094080000}"/>
    <cellStyle name="Total 2 16 2" xfId="2225" xr:uid="{00000000-0005-0000-0000-000095080000}"/>
    <cellStyle name="Total 2 16 2 2" xfId="3157" xr:uid="{E8B3BC5E-D119-4310-A644-045C58987E56}"/>
    <cellStyle name="Total 2 16 2 3" xfId="3337" xr:uid="{71B6D3D1-A04F-410A-98CF-7FEE244F03CE}"/>
    <cellStyle name="Total 2 16 2 4" xfId="3496" xr:uid="{AA214028-9078-42EA-A8A8-B5D287EE05AB}"/>
    <cellStyle name="Total 2 16 2 5" xfId="3653" xr:uid="{5D41AFE5-56E2-490F-B27B-0AC826F61201}"/>
    <cellStyle name="Total 2 16 3" xfId="3015" xr:uid="{B5D37842-716E-48D4-834C-37D8D0123114}"/>
    <cellStyle name="Total 2 16 4" xfId="3201" xr:uid="{41B728D6-A2F8-4EBD-85A0-66F9E188F47A}"/>
    <cellStyle name="Total 2 16 5" xfId="3361" xr:uid="{E0F31C67-E4BD-4284-AC0D-40668BF10BD2}"/>
    <cellStyle name="Total 2 16 6" xfId="3519" xr:uid="{9B04F90A-AAA3-4F53-A43B-D95040777083}"/>
    <cellStyle name="Total 2 17" xfId="2078" xr:uid="{00000000-0005-0000-0000-000096080000}"/>
    <cellStyle name="Total 2 17 2" xfId="2226" xr:uid="{00000000-0005-0000-0000-000097080000}"/>
    <cellStyle name="Total 2 17 2 2" xfId="3158" xr:uid="{0E0CC8DD-4CD0-4FCF-AB26-08A942A33769}"/>
    <cellStyle name="Total 2 17 2 3" xfId="3338" xr:uid="{B3EA1289-D043-4B44-A2B0-1CB87B8721B4}"/>
    <cellStyle name="Total 2 17 2 4" xfId="3497" xr:uid="{D73739C6-F92E-4040-8401-15F4A0538769}"/>
    <cellStyle name="Total 2 17 2 5" xfId="3654" xr:uid="{D99DE293-B567-4E25-9FF4-F7E341F12E60}"/>
    <cellStyle name="Total 2 17 3" xfId="3016" xr:uid="{470E5449-19A5-450A-92A2-02188594F15C}"/>
    <cellStyle name="Total 2 17 4" xfId="3202" xr:uid="{78989AB8-04CA-4384-9B98-D903EFB99281}"/>
    <cellStyle name="Total 2 17 5" xfId="3362" xr:uid="{4494B8AF-6105-48D9-9DB6-64EBD60DF215}"/>
    <cellStyle name="Total 2 17 6" xfId="3520" xr:uid="{0928CE6F-AF1D-4450-9531-9740EA205468}"/>
    <cellStyle name="Total 2 18" xfId="2079" xr:uid="{00000000-0005-0000-0000-000098080000}"/>
    <cellStyle name="Total 2 19" xfId="2218" xr:uid="{00000000-0005-0000-0000-000099080000}"/>
    <cellStyle name="Total 2 19 2" xfId="3150" xr:uid="{47F6BCA0-E2DE-4AD5-9CC3-87ABFBE141D3}"/>
    <cellStyle name="Total 2 19 3" xfId="3330" xr:uid="{5DDBBF91-BDDC-494C-BED7-4456E66CB953}"/>
    <cellStyle name="Total 2 19 4" xfId="3489" xr:uid="{ED909364-868F-4876-BD9A-72F6CD705CD7}"/>
    <cellStyle name="Total 2 19 5" xfId="3646" xr:uid="{BC871079-7584-4441-B82A-86297A12F242}"/>
    <cellStyle name="Total 2 2" xfId="2080" xr:uid="{00000000-0005-0000-0000-00009A080000}"/>
    <cellStyle name="Total 2 2 2" xfId="2227" xr:uid="{00000000-0005-0000-0000-00009B080000}"/>
    <cellStyle name="Total 2 2 2 2" xfId="3159" xr:uid="{D6F86FF5-A201-4130-A52F-F6D8968E976A}"/>
    <cellStyle name="Total 2 2 2 3" xfId="3339" xr:uid="{9BB339B0-509B-40A9-A9A7-698CEF033C31}"/>
    <cellStyle name="Total 2 2 2 4" xfId="3498" xr:uid="{3BC715DD-4579-4D82-930A-7B35D3259B92}"/>
    <cellStyle name="Total 2 2 2 5" xfId="3655" xr:uid="{DED2995C-C238-484B-82A8-2E95CDD3B5B7}"/>
    <cellStyle name="Total 2 2 3" xfId="3017" xr:uid="{4C827038-EE62-4ED8-B619-B12E9D1BC596}"/>
    <cellStyle name="Total 2 2 4" xfId="3203" xr:uid="{CE0930B4-303C-4DBE-AA36-CAA178833630}"/>
    <cellStyle name="Total 2 2 5" xfId="3363" xr:uid="{1F4A2511-D3E6-410A-BD87-7C26E0F46A63}"/>
    <cellStyle name="Total 2 2 6" xfId="3521" xr:uid="{109C8D23-9F20-40C1-8498-7ECCE214F37F}"/>
    <cellStyle name="Total 2 20" xfId="3008" xr:uid="{1C3ADBA5-F69E-4004-96FC-41D8BB578D6E}"/>
    <cellStyle name="Total 2 21" xfId="3194" xr:uid="{31A3D3C1-C4B1-4DA9-8DB3-33B37C8BFF7E}"/>
    <cellStyle name="Total 2 22" xfId="3354" xr:uid="{2094933E-2FEA-4F7B-8A63-45E74AAC67D2}"/>
    <cellStyle name="Total 2 23" xfId="3512" xr:uid="{FAA4300D-837F-4A45-9095-26B6D027A186}"/>
    <cellStyle name="Total 2 3" xfId="2081" xr:uid="{00000000-0005-0000-0000-00009C080000}"/>
    <cellStyle name="Total 2 3 2" xfId="2228" xr:uid="{00000000-0005-0000-0000-00009D080000}"/>
    <cellStyle name="Total 2 3 2 2" xfId="3160" xr:uid="{8EE79113-94E5-45CE-B8B5-5B16744B1F0D}"/>
    <cellStyle name="Total 2 3 2 3" xfId="3340" xr:uid="{C3B2B40B-EA7B-4107-B076-4A4539D19D81}"/>
    <cellStyle name="Total 2 3 2 4" xfId="3499" xr:uid="{FBA96777-B19C-43CD-AEE4-5AC5807CAC74}"/>
    <cellStyle name="Total 2 3 2 5" xfId="3656" xr:uid="{F8544AE5-3E1D-4279-96D4-A2855AB904BE}"/>
    <cellStyle name="Total 2 3 3" xfId="3018" xr:uid="{20F19CC3-1CD3-4B42-A3BB-98E68FCF7290}"/>
    <cellStyle name="Total 2 3 4" xfId="3204" xr:uid="{6B22BCA9-C104-4CE1-B89B-565786D86C4A}"/>
    <cellStyle name="Total 2 3 5" xfId="3364" xr:uid="{A65DEAE6-0224-4769-8196-9FDE10EFD246}"/>
    <cellStyle name="Total 2 3 6" xfId="3522" xr:uid="{96DEE1C5-27D1-449E-ABC6-82AB3BF85BF7}"/>
    <cellStyle name="Total 2 4" xfId="2082" xr:uid="{00000000-0005-0000-0000-00009E080000}"/>
    <cellStyle name="Total 2 4 2" xfId="2229" xr:uid="{00000000-0005-0000-0000-00009F080000}"/>
    <cellStyle name="Total 2 4 2 2" xfId="3161" xr:uid="{D543A2F8-DE02-4C53-BAE0-BE89163011DC}"/>
    <cellStyle name="Total 2 4 2 3" xfId="3341" xr:uid="{9AD60AFF-62DE-408A-B7CE-D75D1021E03A}"/>
    <cellStyle name="Total 2 4 2 4" xfId="3500" xr:uid="{8A0E6DF3-11E5-400E-BAE4-4BFFACC3E4E9}"/>
    <cellStyle name="Total 2 4 2 5" xfId="3657" xr:uid="{C7CCDC7F-BEA9-4BEE-A788-8F03580500E7}"/>
    <cellStyle name="Total 2 4 3" xfId="3019" xr:uid="{647D43F6-97E6-40D3-A954-3A73B27A6100}"/>
    <cellStyle name="Total 2 4 4" xfId="3205" xr:uid="{F08DF177-9E7F-4573-B9AA-D440F1CF0F55}"/>
    <cellStyle name="Total 2 4 5" xfId="3365" xr:uid="{20F4409B-3112-44C3-8D14-A7BF5BC0BFA0}"/>
    <cellStyle name="Total 2 4 6" xfId="3523" xr:uid="{38FD0021-055C-4AD8-BE1F-9106B7E1C9E4}"/>
    <cellStyle name="Total 2 5" xfId="2083" xr:uid="{00000000-0005-0000-0000-0000A0080000}"/>
    <cellStyle name="Total 2 5 2" xfId="2230" xr:uid="{00000000-0005-0000-0000-0000A1080000}"/>
    <cellStyle name="Total 2 5 2 2" xfId="3162" xr:uid="{F5DDD1C3-2C5F-4CBD-9C63-E6185170CFAF}"/>
    <cellStyle name="Total 2 5 2 3" xfId="3342" xr:uid="{516D5307-8C06-4FD8-97FA-5928D434BB02}"/>
    <cellStyle name="Total 2 5 2 4" xfId="3501" xr:uid="{34E32256-5646-449A-9F41-EFFE2655BE18}"/>
    <cellStyle name="Total 2 5 2 5" xfId="3658" xr:uid="{EB7BF2B1-0DC7-4A1F-9F38-22C38B7544F4}"/>
    <cellStyle name="Total 2 5 3" xfId="3020" xr:uid="{7DFCB1EC-1EEA-40DA-A44F-42A45B852EB3}"/>
    <cellStyle name="Total 2 5 4" xfId="3206" xr:uid="{972BB148-066E-4AEA-A399-8A8FA1166298}"/>
    <cellStyle name="Total 2 5 5" xfId="3366" xr:uid="{BCB49DD4-FAF4-482C-92D7-E5A0CD00AC62}"/>
    <cellStyle name="Total 2 5 6" xfId="3524" xr:uid="{948411D6-6DD3-433B-878F-94FC3D52F1CE}"/>
    <cellStyle name="Total 2 6" xfId="2084" xr:uid="{00000000-0005-0000-0000-0000A2080000}"/>
    <cellStyle name="Total 2 6 2" xfId="2231" xr:uid="{00000000-0005-0000-0000-0000A3080000}"/>
    <cellStyle name="Total 2 6 2 2" xfId="3163" xr:uid="{855E3F3D-BBAF-4C3D-8045-FC7D062EC9BF}"/>
    <cellStyle name="Total 2 6 2 3" xfId="3343" xr:uid="{E03D17BD-4CD7-4C42-BB77-D666B462C111}"/>
    <cellStyle name="Total 2 6 2 4" xfId="3502" xr:uid="{15541AC1-A09C-480A-A6D5-E3AC2A303C2A}"/>
    <cellStyle name="Total 2 6 2 5" xfId="3659" xr:uid="{BD316C2E-A4EA-4D47-AC38-075B639DAC07}"/>
    <cellStyle name="Total 2 6 3" xfId="3021" xr:uid="{2E506805-3DBD-4CFF-8C0B-81D6722ABD9A}"/>
    <cellStyle name="Total 2 6 4" xfId="3207" xr:uid="{9075033C-9515-453B-B4A9-4A705F8F5280}"/>
    <cellStyle name="Total 2 6 5" xfId="3367" xr:uid="{AB0CDE3F-C7E2-4EE1-B651-6184AA8930E9}"/>
    <cellStyle name="Total 2 6 6" xfId="3525" xr:uid="{CAAEBDDC-1059-4DBD-8639-073EAB357A28}"/>
    <cellStyle name="Total 2 7" xfId="2085" xr:uid="{00000000-0005-0000-0000-0000A4080000}"/>
    <cellStyle name="Total 2 7 2" xfId="2232" xr:uid="{00000000-0005-0000-0000-0000A5080000}"/>
    <cellStyle name="Total 2 7 2 2" xfId="3164" xr:uid="{386F76D4-C85D-4A9F-850D-8CC1E7785090}"/>
    <cellStyle name="Total 2 7 2 3" xfId="3344" xr:uid="{9E643B32-7BD0-4086-86AB-9C62DBB0F783}"/>
    <cellStyle name="Total 2 7 2 4" xfId="3503" xr:uid="{87F374B0-D17C-4F77-914B-BCD2AF1E4585}"/>
    <cellStyle name="Total 2 7 2 5" xfId="3660" xr:uid="{82709E49-9D31-48E0-BC81-0AF18085C8DB}"/>
    <cellStyle name="Total 2 7 3" xfId="3022" xr:uid="{46744BC1-CCB5-4664-B5A0-8DF3215FA527}"/>
    <cellStyle name="Total 2 7 4" xfId="3208" xr:uid="{1EA7254A-2B0F-4EE6-A812-591909B1069B}"/>
    <cellStyle name="Total 2 7 5" xfId="3368" xr:uid="{C5A24178-F49D-4528-A29A-4FFC8C5AC69C}"/>
    <cellStyle name="Total 2 7 6" xfId="3526" xr:uid="{88F43B8C-34D7-4F9A-B450-23045C0D88C2}"/>
    <cellStyle name="Total 2 8" xfId="2086" xr:uid="{00000000-0005-0000-0000-0000A6080000}"/>
    <cellStyle name="Total 2 8 2" xfId="2233" xr:uid="{00000000-0005-0000-0000-0000A7080000}"/>
    <cellStyle name="Total 2 8 2 2" xfId="3165" xr:uid="{30C8D106-2E7F-42F8-A323-728A4F054696}"/>
    <cellStyle name="Total 2 8 2 3" xfId="3345" xr:uid="{30553779-CFCD-49ED-A976-F4AA8A74B9DA}"/>
    <cellStyle name="Total 2 8 2 4" xfId="3504" xr:uid="{FB6C7E6A-F2A4-4B49-8963-353E57706AE2}"/>
    <cellStyle name="Total 2 8 2 5" xfId="3661" xr:uid="{310B2899-5B02-4D7F-839D-A099EE96CDBC}"/>
    <cellStyle name="Total 2 8 3" xfId="3023" xr:uid="{8BF03C3F-1AEF-447B-BA2A-15FE0B830BA0}"/>
    <cellStyle name="Total 2 8 4" xfId="3209" xr:uid="{7B9E69CE-649F-486F-BB02-E6A09C93343B}"/>
    <cellStyle name="Total 2 8 5" xfId="3369" xr:uid="{D99C3483-211B-48A2-B8DF-8EE51123343F}"/>
    <cellStyle name="Total 2 8 6" xfId="3527" xr:uid="{E0D73FF4-7648-42DD-9476-6F2EB6DA607A}"/>
    <cellStyle name="Total 2 9" xfId="2087" xr:uid="{00000000-0005-0000-0000-0000A8080000}"/>
    <cellStyle name="Total 2 9 2" xfId="2234" xr:uid="{00000000-0005-0000-0000-0000A9080000}"/>
    <cellStyle name="Total 2 9 2 2" xfId="3166" xr:uid="{78E08081-F0C5-497E-9551-18EC69B1F4CA}"/>
    <cellStyle name="Total 2 9 2 3" xfId="3346" xr:uid="{3A6E853C-EC54-46E5-B8FB-07E040BA1ABA}"/>
    <cellStyle name="Total 2 9 2 4" xfId="3505" xr:uid="{40248EAF-E77B-47D4-B54E-A297BE64433C}"/>
    <cellStyle name="Total 2 9 2 5" xfId="3662" xr:uid="{5F604223-2438-4CD1-B37E-D15B518EEB79}"/>
    <cellStyle name="Total 2 9 3" xfId="3024" xr:uid="{C6887C4D-288B-4788-B8DE-4E810E0F36A1}"/>
    <cellStyle name="Total 2 9 4" xfId="3210" xr:uid="{DC86932E-B967-442A-A6B3-E10795B85E4F}"/>
    <cellStyle name="Total 2 9 5" xfId="3370" xr:uid="{5318F2B8-5323-4CEA-8083-5D0B7D34C63D}"/>
    <cellStyle name="Total 2 9 6" xfId="3528" xr:uid="{62114C2F-6762-48A1-8CA1-C380B3F11D42}"/>
    <cellStyle name="Total 3" xfId="2088" xr:uid="{00000000-0005-0000-0000-0000AA080000}"/>
    <cellStyle name="Total 3 2" xfId="2089" xr:uid="{00000000-0005-0000-0000-0000AB080000}"/>
    <cellStyle name="Total 3 3" xfId="2235" xr:uid="{00000000-0005-0000-0000-0000AC080000}"/>
    <cellStyle name="Total 3 3 2" xfId="3167" xr:uid="{3607022C-64BE-4845-BD3A-113C2FE29A31}"/>
    <cellStyle name="Total 3 3 3" xfId="3347" xr:uid="{57A072F8-162B-45A2-80C6-E7500459A623}"/>
    <cellStyle name="Total 3 3 4" xfId="3506" xr:uid="{5716BBA3-F518-4C2A-8F0A-9A9800C7405D}"/>
    <cellStyle name="Total 3 3 5" xfId="3663" xr:uid="{7C064840-BCFC-4D45-B9C6-C09EA53B7E98}"/>
    <cellStyle name="Total 3 4" xfId="3025" xr:uid="{8FF15982-BA71-48F0-AE3C-FB715BC909CA}"/>
    <cellStyle name="Total 3 5" xfId="3211" xr:uid="{AC51DFB2-2987-4681-BCED-3A452B2C63A4}"/>
    <cellStyle name="Total 3 6" xfId="3371" xr:uid="{A2A4C590-CC09-40EC-8E4E-B2788054ABA4}"/>
    <cellStyle name="Total 3 7" xfId="3529" xr:uid="{F4839A93-AC28-4BF9-AA85-4C3610F46717}"/>
    <cellStyle name="Total 4" xfId="2090" xr:uid="{00000000-0005-0000-0000-0000AD080000}"/>
    <cellStyle name="Total 4 2" xfId="2091" xr:uid="{00000000-0005-0000-0000-0000AE080000}"/>
    <cellStyle name="Total 4 3" xfId="2236" xr:uid="{00000000-0005-0000-0000-0000AF080000}"/>
    <cellStyle name="Total 4 3 2" xfId="3168" xr:uid="{CEAF21C4-3AA2-4A9D-80BD-6C992192EC84}"/>
    <cellStyle name="Total 4 3 3" xfId="3348" xr:uid="{E043F2FF-DCA3-4795-AAA4-B5ADFDBD8D4A}"/>
    <cellStyle name="Total 4 3 4" xfId="3507" xr:uid="{59EAE478-D5C4-4EE7-80FA-1500A0006B0A}"/>
    <cellStyle name="Total 4 3 5" xfId="3664" xr:uid="{463620AC-8D54-4796-AC8C-5412630E7342}"/>
    <cellStyle name="Total 4 4" xfId="3026" xr:uid="{C264019A-DE39-467A-B55A-A2FE183E092D}"/>
    <cellStyle name="Total 4 5" xfId="3212" xr:uid="{617DB500-E835-4BD5-8DE4-C6CB7C56D976}"/>
    <cellStyle name="Total 4 6" xfId="3372" xr:uid="{8BFBA396-15F3-4397-9943-CE517717C946}"/>
    <cellStyle name="Total 4 7" xfId="3530" xr:uid="{05CB809F-4A35-4EA5-B6C4-FFDEC821E173}"/>
    <cellStyle name="Total 5" xfId="2092" xr:uid="{00000000-0005-0000-0000-0000B0080000}"/>
    <cellStyle name="Total 5 2" xfId="2093" xr:uid="{00000000-0005-0000-0000-0000B1080000}"/>
    <cellStyle name="Total 5 3" xfId="2237" xr:uid="{00000000-0005-0000-0000-0000B2080000}"/>
    <cellStyle name="Total 5 3 2" xfId="3169" xr:uid="{CFD0A10C-BA2E-4394-8E13-5C4FF969ED85}"/>
    <cellStyle name="Total 5 3 3" xfId="3349" xr:uid="{B8EF7A45-9E78-46E5-B964-1F8FDE76CD79}"/>
    <cellStyle name="Total 5 3 4" xfId="3508" xr:uid="{F57578AD-64F1-488F-A03E-9FE3D0F51CD2}"/>
    <cellStyle name="Total 5 3 5" xfId="3665" xr:uid="{C6C4B872-2932-4B7F-821F-3E0C443F0A84}"/>
    <cellStyle name="Total 5 4" xfId="3028" xr:uid="{3E75E95C-77FF-451A-97F3-59459AA7EE15}"/>
    <cellStyle name="Total 5 5" xfId="3213" xr:uid="{F913C445-DCEE-47F9-9CE4-82ECBFD43A95}"/>
    <cellStyle name="Total 5 6" xfId="3373" xr:uid="{78BAD9F2-1B13-4362-A7A9-6AB3374F119C}"/>
    <cellStyle name="Total 5 7" xfId="3531" xr:uid="{D679DBFC-0A39-49A8-80B2-43C3C59BD8C7}"/>
    <cellStyle name="Total 6" xfId="2094" xr:uid="{00000000-0005-0000-0000-0000B3080000}"/>
    <cellStyle name="Total 6 2" xfId="2095" xr:uid="{00000000-0005-0000-0000-0000B4080000}"/>
    <cellStyle name="Total 6 3" xfId="2238" xr:uid="{00000000-0005-0000-0000-0000B5080000}"/>
    <cellStyle name="Total 6 3 2" xfId="3170" xr:uid="{00F6C62A-0BFC-4145-9A93-B7A71F0EDD6E}"/>
    <cellStyle name="Total 6 3 3" xfId="3350" xr:uid="{1A1E3DB9-6CE7-4C20-9828-D5D08F109247}"/>
    <cellStyle name="Total 6 3 4" xfId="3509" xr:uid="{E9CDA138-3E8A-4479-BABB-E4B64E8247B5}"/>
    <cellStyle name="Total 6 3 5" xfId="3666" xr:uid="{AE9C968F-D84D-4221-9E67-DB2BD60BBBFD}"/>
    <cellStyle name="Total 6 4" xfId="3029" xr:uid="{E208FB14-4265-4027-9383-DD8E911399F9}"/>
    <cellStyle name="Total 6 5" xfId="3214" xr:uid="{2DB49879-596B-42B9-9AE2-99B6D6D9BAB9}"/>
    <cellStyle name="Total 6 6" xfId="3374" xr:uid="{BEDD2DAF-D455-4F64-8FD6-966D5750E074}"/>
    <cellStyle name="Total 6 7" xfId="3532" xr:uid="{2E95AECE-BE2B-46DA-B293-7F0CC2129474}"/>
    <cellStyle name="Total 7" xfId="2096" xr:uid="{00000000-0005-0000-0000-0000B6080000}"/>
    <cellStyle name="Total 7 2" xfId="2097" xr:uid="{00000000-0005-0000-0000-0000B7080000}"/>
    <cellStyle name="Total 7 3" xfId="2239" xr:uid="{00000000-0005-0000-0000-0000B8080000}"/>
    <cellStyle name="Total 7 3 2" xfId="3171" xr:uid="{D7C59258-261E-4ED1-9CF8-84D60FA2B819}"/>
    <cellStyle name="Total 7 3 3" xfId="3351" xr:uid="{3B768283-1E26-4683-9180-19224945A620}"/>
    <cellStyle name="Total 7 3 4" xfId="3510" xr:uid="{6EA10B37-614E-4569-8DFF-F2908AFA176E}"/>
    <cellStyle name="Total 7 3 5" xfId="3667" xr:uid="{285B5D88-5524-4ECA-ADD4-82BC54EECBC5}"/>
    <cellStyle name="Total 7 4" xfId="3030" xr:uid="{1251DABE-77BA-4235-8360-79C27864A7B3}"/>
    <cellStyle name="Total 7 5" xfId="3215" xr:uid="{D5D77504-5A22-4A14-BF47-67B33E470B95}"/>
    <cellStyle name="Total 7 6" xfId="3375" xr:uid="{C6A7CE6A-D0ED-4274-B0F6-004F2A1EB58E}"/>
    <cellStyle name="Total 7 7" xfId="3533" xr:uid="{E8E1E09E-5536-4789-BB47-E7B25E31FE76}"/>
    <cellStyle name="Total 8" xfId="2098" xr:uid="{00000000-0005-0000-0000-0000B9080000}"/>
    <cellStyle name="Total 8 2" xfId="2099" xr:uid="{00000000-0005-0000-0000-0000BA080000}"/>
    <cellStyle name="Total 9 2" xfId="2100" xr:uid="{00000000-0005-0000-0000-0000BB080000}"/>
    <cellStyle name="Vírgula" xfId="2240" builtinId="3"/>
    <cellStyle name="Vírgula 2" xfId="8" xr:uid="{00000000-0005-0000-0000-0000BD080000}"/>
    <cellStyle name="Vírgula 2 2" xfId="2101" xr:uid="{00000000-0005-0000-0000-0000BE080000}"/>
    <cellStyle name="Vírgula 2 2 2" xfId="3034" xr:uid="{2D2C7365-4222-4A0A-8539-763B430EC237}"/>
    <cellStyle name="Vírgula 2 3" xfId="2246" xr:uid="{F9B88BCD-2912-4A8D-9CB3-DD978743D136}"/>
    <cellStyle name="Vírgula 3" xfId="2102" xr:uid="{00000000-0005-0000-0000-0000BF080000}"/>
    <cellStyle name="Vírgula 3 2" xfId="2103" xr:uid="{00000000-0005-0000-0000-0000C0080000}"/>
    <cellStyle name="Vírgula 3 2 2" xfId="3036" xr:uid="{A969FF8B-6298-415B-A239-E87328577061}"/>
    <cellStyle name="Vírgula 3 3" xfId="3035" xr:uid="{CDAFF765-5B6F-455E-8174-D47674A0A965}"/>
    <cellStyle name="Vírgula 4" xfId="2104" xr:uid="{00000000-0005-0000-0000-0000C1080000}"/>
    <cellStyle name="Vírgula 4 2" xfId="3037" xr:uid="{BBD6EBC0-1958-43D8-8301-1401EFCCBB33}"/>
    <cellStyle name="Vírgula 5" xfId="3172" xr:uid="{7753E0E0-3079-413D-9318-9ED2538198B3}"/>
    <cellStyle name="Vírgula0" xfId="2105" xr:uid="{00000000-0005-0000-0000-0000C2080000}"/>
  </cellStyles>
  <dxfs count="2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condense val="0"/>
        <extend val="0"/>
      </font>
      <fill>
        <patternFill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438150</xdr:colOff>
      <xdr:row>35</xdr:row>
      <xdr:rowOff>57150</xdr:rowOff>
    </xdr:from>
    <xdr:ext cx="390620" cy="563231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97B412F-FB3A-4F09-BD17-9AD6811BEBC7}"/>
            </a:ext>
          </a:extLst>
        </xdr:cNvPr>
        <xdr:cNvSpPr txBox="1"/>
      </xdr:nvSpPr>
      <xdr:spPr>
        <a:xfrm>
          <a:off x="1657350" y="7181850"/>
          <a:ext cx="390620" cy="5632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3200">
              <a:latin typeface="Arial Narrow" pitchFamily="34" charset="0"/>
              <a:cs typeface="Arial" pitchFamily="34" charset="0"/>
            </a:rPr>
            <a:t>{[</a:t>
          </a:r>
        </a:p>
      </xdr:txBody>
    </xdr:sp>
    <xdr:clientData/>
  </xdr:oneCellAnchor>
  <xdr:oneCellAnchor>
    <xdr:from>
      <xdr:col>5</xdr:col>
      <xdr:colOff>323849</xdr:colOff>
      <xdr:row>35</xdr:row>
      <xdr:rowOff>47626</xdr:rowOff>
    </xdr:from>
    <xdr:ext cx="390525" cy="563231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9AC220A-5B06-44DC-AF05-F80D663CF6E9}"/>
            </a:ext>
          </a:extLst>
        </xdr:cNvPr>
        <xdr:cNvSpPr txBox="1"/>
      </xdr:nvSpPr>
      <xdr:spPr>
        <a:xfrm>
          <a:off x="3371849" y="7172326"/>
          <a:ext cx="390525" cy="5632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3200">
              <a:latin typeface="Arial Narrow" pitchFamily="34" charset="0"/>
              <a:cs typeface="Arial" pitchFamily="34" charset="0"/>
            </a:rPr>
            <a:t>]</a:t>
          </a:r>
        </a:p>
      </xdr:txBody>
    </xdr:sp>
    <xdr:clientData/>
  </xdr:oneCellAnchor>
  <xdr:oneCellAnchor>
    <xdr:from>
      <xdr:col>6</xdr:col>
      <xdr:colOff>66675</xdr:colOff>
      <xdr:row>35</xdr:row>
      <xdr:rowOff>66675</xdr:rowOff>
    </xdr:from>
    <xdr:ext cx="297069" cy="563231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3A185631-AE24-42F3-BE3C-2D6E07A63B98}"/>
            </a:ext>
          </a:extLst>
        </xdr:cNvPr>
        <xdr:cNvSpPr txBox="1"/>
      </xdr:nvSpPr>
      <xdr:spPr>
        <a:xfrm>
          <a:off x="3724275" y="7191375"/>
          <a:ext cx="297069" cy="5632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3200">
              <a:latin typeface="Arial Narrow" pitchFamily="34" charset="0"/>
              <a:cs typeface="Arial" pitchFamily="34" charset="0"/>
            </a:rPr>
            <a:t>}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EMG/Desktop/M&#195;OS%20DADAS%20-%202021/PLANILHAS%20SEE/%23%20PLANILHA%20DE%20SERVI&#199;OS%20PARA%20CONVENIOS%20SEEMG%20REVISAO%2001%202020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Jeferson/User/Contacts/Documents/PROJETO%20CAD/PROJETOS_CAD/SECRETARIA%20DE%20EDUCA&#199;&#195;O/ESCOLA%20RAIO%20DE%20LUZ/NOVA%20PLANILHA/PLANILHA%20DE%20SERVI&#199;OS%20SEEMG%20REVISAO%2000%202021%20-%20ESC.M.RAIO%20DE%20LUZ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Jeferson/User/Contacts/Documents/PROJETO%20CAD/PROJETOS_CAD/CAMARA%20MUNICPAL/CAMARA%202023/Super%20Planilha%20Or&#231;amento%202.0%20-%20Orcamento%20de%20Obras%20Autom&#225;tico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%20Jeferson/User/Contacts/Documents/PROJETO%20CAD/PROJETOS_CAD/MATHEUS%20-%20BARATEIRO/LICITA&#199;&#195;O/2023/TOMADA%20DE%20PRE&#199;O%20001-2023%20-%20PONTE/008_2023_Tomada%20de%20Pre&#231;os_PLANILHA%20OR&#199;AMENT&#193;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VÊNIO-EM ---"/>
      <sheetName val="CRONOGRAMA"/>
    </sheetNames>
    <sheetDataSet>
      <sheetData sheetId="0" refreshError="1">
        <row r="6">
          <cell r="B6" t="str">
            <v>INSTALAÇÃO DOS SERVIÇOS DE ENGENHARIA</v>
          </cell>
        </row>
        <row r="804">
          <cell r="B804" t="str">
            <v>PINTURA</v>
          </cell>
        </row>
        <row r="838">
          <cell r="B838" t="str">
            <v>BANCADAS, PRATELEIRAS E DIVISÓRIAS</v>
          </cell>
        </row>
        <row r="872">
          <cell r="B872" t="str">
            <v>DIVERSOS</v>
          </cell>
        </row>
        <row r="914">
          <cell r="B914" t="str">
            <v>QUADRA</v>
          </cell>
        </row>
        <row r="967">
          <cell r="B967" t="str">
            <v>FOSSAS, FILTROS, CAIXAS E SUMIDOUROS</v>
          </cell>
        </row>
        <row r="985">
          <cell r="B985" t="str">
            <v>LIMPEZA</v>
          </cell>
        </row>
        <row r="998">
          <cell r="B998" t="str">
            <v>DETECÇÃO, COMBATE E PREVENÇÃO A INCÊNDIO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CONVÊNIO"/>
      <sheetName val="Planilha1"/>
      <sheetName val="CRONOGRAMA"/>
      <sheetName val="MEMORIAL CALCULO"/>
    </sheetNames>
    <sheetDataSet>
      <sheetData sheetId="0">
        <row r="1402">
          <cell r="F1402">
            <v>0</v>
          </cell>
        </row>
        <row r="1479">
          <cell r="F1479">
            <v>0</v>
          </cell>
        </row>
        <row r="1510">
          <cell r="F1510">
            <v>0</v>
          </cell>
        </row>
        <row r="1528">
          <cell r="F1528">
            <v>0</v>
          </cell>
        </row>
        <row r="1680">
          <cell r="F1680">
            <v>0</v>
          </cell>
        </row>
        <row r="1682">
          <cell r="C1682">
            <v>0.21579999999999999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ca"/>
      <sheetName val="Fundação"/>
      <sheetName val="Pilares"/>
      <sheetName val="Viga "/>
      <sheetName val="Escada"/>
      <sheetName val="Laje"/>
      <sheetName val="Chapisco"/>
      <sheetName val="Reboco"/>
      <sheetName val="Tijolo"/>
      <sheetName val="Piso"/>
      <sheetName val="Contrapiso"/>
      <sheetName val="Cerâmica"/>
      <sheetName val="Pintura"/>
      <sheetName val="Telhado"/>
      <sheetName val="LDI-BDI"/>
      <sheetName val="Orçamento"/>
      <sheetName val="Total de materia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çamento"/>
      <sheetName val="Planilha1"/>
      <sheetName val="Cronograma"/>
      <sheetName val="Memoria de Cálculo"/>
    </sheetNames>
    <sheetDataSet>
      <sheetData sheetId="0">
        <row r="6">
          <cell r="C6" t="str">
            <v>GRUPO GERADOR ESTACIONÁRIO, MOTOR DIESEL POTÊNCIA 170 KVA - MATERIAIS NA OPERAÇÃO. AF_02/2016</v>
          </cell>
        </row>
        <row r="8">
          <cell r="C8" t="str">
            <v>LOCACAO CONVENCIONAL DE OBRA, UTILIZANDO GABARITO DE TÁBUAS CORRIDAS PONTALETADAS A CADA 2,00M -  2 UTILIZAÇÕES. AF_10/2018</v>
          </cell>
        </row>
        <row r="10">
          <cell r="C10" t="str">
            <v>Escavação, carga, descarga, espalhamento e transporte de material de 1ª categoria, com caminhão. Distância média de transporte  &lt;= 200 m</v>
          </cell>
        </row>
        <row r="11">
          <cell r="C11" t="str">
            <v>PREPARO DE FUNDO DE VALA COM LARGURA MENOR QUE 1,5 M (ACERTO DO SOLO NATURAL). AF_08/2020</v>
          </cell>
        </row>
        <row r="12">
          <cell r="C12" t="str">
            <v>LASTRO DE CONCRETO MAGRO, APLICADO EM BLOCOS DE COROAMENTO OU SAPATAS. AF_08/2017</v>
          </cell>
        </row>
        <row r="16">
          <cell r="C16" t="str">
            <v>FABRICAÇÃO, MONTAGEM E DESMONTAGEM DE FÔRMA PARA BLOCO DE COROAMENTO, EM MADEIRA SERRADA, E=25 MM, 2 UTILIZAÇÕES. AF_06/2017</v>
          </cell>
        </row>
        <row r="17">
          <cell r="C17" t="str">
            <v>CONCRETO FCK = 20MPA, TRAÇO 1:2,7:3 (EM MASSA SECA DE CIMENTO/ AREIA MÉDIA/ BRITA 1) - PREPARO MECÂNICO COM BETONEIRA 600 L. AF_05/2021</v>
          </cell>
        </row>
        <row r="18">
          <cell r="C18" t="str">
            <v>ESTACA BROCA DE CONCRETO, DIÂMETRO DE 30CM, ESCAVAÇÃO MANUAL COM TRADO CONCHA, COM ARMADURA DE ARRANQUE. AF_05/2020</v>
          </cell>
        </row>
        <row r="19">
          <cell r="C19" t="str">
            <v>ARRASAMENTO MECANICO DE ESTACA DE CONCRETO ARMADO, DIAMETROS DE ATÉ 40 CM. AF_05/2021</v>
          </cell>
        </row>
        <row r="21">
          <cell r="C21" t="str">
            <v>FORMA E DESFORMA PARA CORTINA DE CONCRETO OU PAREDE ESTRUTURAL (VIGA-PAREDE), ALTURA MÁXIMA DE 360CM, COM CHAPA DE COMPENSADO PLASTIFICADO, ESP. 18MM, REAPROVEITAMENTO (3X), INCLUSIVE TRAVAMENTO COM TIRANTES EM ARAME E ESCORA PARA PRUMO EM MADEIRA</v>
          </cell>
        </row>
        <row r="22">
          <cell r="C22" t="str">
            <v>CONCRETO FCK = 20MPA, TRAÇO 1:2,7:3 (EM MASSA SECA DE CIMENTO/ AREIA MÉDIA/ BRITA 1) - PREPARO MECÂNICO COM BETONEIRA 600 L. AF_05/2021</v>
          </cell>
        </row>
        <row r="23">
          <cell r="C23" t="str">
            <v>FORNECIMENTO E ASSENTAMENTO DE TUBO PVC RÍGIDO, DRENAGEM/PLUVIAL, PBV - SÉRIE NORMAL, DN 200 MM (8"), INCLUSIVE CONEXÕES</v>
          </cell>
        </row>
        <row r="24">
          <cell r="C24" t="str">
            <v>CONCRETO FCK = 20MPA, TRAÇO 1:2,7:3 (EM MASSA SECA DE CIMENTO/ AREIA MÉDIA/ BRITA 1) - PREPARO MECÂNICO COM BETONEIRA 600 L. AF_05/2021</v>
          </cell>
        </row>
        <row r="25">
          <cell r="C25" t="str">
            <v>TELA DE ACO SOLDADA NERVURADA, CA-60, Q-283 (4,48 KG/M2), DIAMETRO DO FIO = 6,0 MM, LARGURA = 2,45 X 6,00 M DE COMPRIMENTO, ESPACAMENTO DA MALHA = 10 X 10 CM</v>
          </cell>
        </row>
        <row r="26">
          <cell r="C26" t="str">
            <v>PINTURA IMPERMEABILIZANTE COM ARGAMASSA POLIMÉRICA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O44"/>
  <sheetViews>
    <sheetView tabSelected="1" view="pageBreakPreview" topLeftCell="A25" zoomScaleNormal="100" zoomScaleSheetLayoutView="100" workbookViewId="0">
      <selection activeCell="A9" sqref="A9:F34"/>
    </sheetView>
  </sheetViews>
  <sheetFormatPr defaultRowHeight="14.4"/>
  <cols>
    <col min="1" max="1" width="7.44140625" customWidth="1"/>
    <col min="2" max="2" width="9.88671875" customWidth="1"/>
    <col min="3" max="3" width="45.6640625" customWidth="1"/>
    <col min="4" max="4" width="10" customWidth="1"/>
    <col min="5" max="5" width="7.44140625" customWidth="1"/>
    <col min="6" max="7" width="10" customWidth="1"/>
    <col min="8" max="8" width="9.5546875" customWidth="1"/>
    <col min="9" max="9" width="11.5546875" customWidth="1"/>
    <col min="10" max="10" width="11.44140625" customWidth="1"/>
    <col min="11" max="11" width="16.6640625" bestFit="1" customWidth="1"/>
  </cols>
  <sheetData>
    <row r="1" spans="1:15" ht="24.9" customHeight="1">
      <c r="A1" s="499" t="s">
        <v>15</v>
      </c>
      <c r="B1" s="500"/>
      <c r="C1" s="500"/>
      <c r="D1" s="500"/>
      <c r="E1" s="500"/>
      <c r="F1" s="500"/>
      <c r="G1" s="500"/>
      <c r="H1" s="500"/>
      <c r="I1" s="500"/>
      <c r="J1" s="501"/>
    </row>
    <row r="2" spans="1:15" ht="44.25" customHeight="1">
      <c r="A2" s="480" t="s">
        <v>16</v>
      </c>
      <c r="B2" s="481"/>
      <c r="C2" s="502" t="s">
        <v>343</v>
      </c>
      <c r="D2" s="503"/>
      <c r="E2" s="504" t="s">
        <v>17</v>
      </c>
      <c r="F2" s="487"/>
      <c r="G2" s="505">
        <v>45532</v>
      </c>
      <c r="H2" s="506"/>
      <c r="I2" s="7" t="s">
        <v>18</v>
      </c>
      <c r="J2" s="82">
        <v>0.21859999999999999</v>
      </c>
    </row>
    <row r="3" spans="1:15" ht="35.25" customHeight="1">
      <c r="A3" s="480" t="s">
        <v>19</v>
      </c>
      <c r="B3" s="481"/>
      <c r="C3" s="502" t="s">
        <v>343</v>
      </c>
      <c r="D3" s="503"/>
      <c r="E3" s="486" t="s">
        <v>20</v>
      </c>
      <c r="F3" s="487"/>
      <c r="G3" s="509" t="s">
        <v>21</v>
      </c>
      <c r="H3" s="510"/>
      <c r="I3" s="509" t="s">
        <v>22</v>
      </c>
      <c r="J3" s="510"/>
    </row>
    <row r="4" spans="1:15" ht="32.25" customHeight="1">
      <c r="A4" s="480" t="s">
        <v>23</v>
      </c>
      <c r="B4" s="481"/>
      <c r="C4" s="484" t="s">
        <v>188</v>
      </c>
      <c r="D4" s="485"/>
      <c r="E4" s="486" t="s">
        <v>12</v>
      </c>
      <c r="F4" s="487"/>
      <c r="G4" s="486" t="s">
        <v>330</v>
      </c>
      <c r="H4" s="487"/>
      <c r="I4" s="495">
        <v>45474</v>
      </c>
      <c r="J4" s="496"/>
    </row>
    <row r="5" spans="1:15" ht="32.25" customHeight="1">
      <c r="A5" s="497" t="s">
        <v>24</v>
      </c>
      <c r="B5" s="498"/>
      <c r="C5" s="488" t="s">
        <v>187</v>
      </c>
      <c r="D5" s="489"/>
      <c r="E5" s="507" t="s">
        <v>13</v>
      </c>
      <c r="F5" s="508"/>
      <c r="G5" s="507" t="s">
        <v>329</v>
      </c>
      <c r="H5" s="508"/>
      <c r="I5" s="495">
        <v>45139</v>
      </c>
      <c r="J5" s="496"/>
    </row>
    <row r="6" spans="1:15" ht="12" customHeight="1">
      <c r="A6" s="482" t="s">
        <v>0</v>
      </c>
      <c r="B6" s="482" t="s">
        <v>1</v>
      </c>
      <c r="C6" s="494" t="s">
        <v>32</v>
      </c>
      <c r="D6" s="482" t="s">
        <v>2</v>
      </c>
      <c r="E6" s="482" t="s">
        <v>3</v>
      </c>
      <c r="F6" s="482" t="s">
        <v>4</v>
      </c>
      <c r="G6" s="482" t="s">
        <v>5</v>
      </c>
      <c r="H6" s="483"/>
      <c r="I6" s="482" t="s">
        <v>6</v>
      </c>
      <c r="J6" s="483"/>
    </row>
    <row r="7" spans="1:15" ht="9.9" customHeight="1">
      <c r="A7" s="483"/>
      <c r="B7" s="483"/>
      <c r="C7" s="483"/>
      <c r="D7" s="483"/>
      <c r="E7" s="483"/>
      <c r="F7" s="483"/>
      <c r="G7" s="1" t="s">
        <v>7</v>
      </c>
      <c r="H7" s="1" t="s">
        <v>8</v>
      </c>
      <c r="I7" s="1" t="s">
        <v>7</v>
      </c>
      <c r="J7" s="1" t="s">
        <v>8</v>
      </c>
    </row>
    <row r="8" spans="1:15" ht="20.100000000000001" customHeight="1">
      <c r="A8" s="2" t="s">
        <v>9</v>
      </c>
      <c r="B8" s="492" t="s">
        <v>335</v>
      </c>
      <c r="C8" s="493"/>
      <c r="D8" s="493"/>
      <c r="E8" s="493"/>
      <c r="F8" s="493"/>
      <c r="G8" s="493"/>
      <c r="H8" s="493"/>
      <c r="I8" s="21">
        <f>I9+I12+I23+I30+I32</f>
        <v>0</v>
      </c>
      <c r="J8" s="22">
        <f>J9+J12+J23+J30+J32</f>
        <v>0</v>
      </c>
      <c r="L8" s="5"/>
      <c r="M8" s="5"/>
      <c r="N8" s="6"/>
      <c r="O8" s="6"/>
    </row>
    <row r="9" spans="1:15" ht="20.100000000000001" customHeight="1">
      <c r="A9" s="23" t="s">
        <v>10</v>
      </c>
      <c r="B9" s="511" t="s">
        <v>11</v>
      </c>
      <c r="C9" s="512"/>
      <c r="D9" s="512"/>
      <c r="E9" s="512"/>
      <c r="F9" s="513"/>
      <c r="G9" s="476"/>
      <c r="H9" s="476"/>
      <c r="I9" s="160">
        <f>I10+I11</f>
        <v>0</v>
      </c>
      <c r="J9" s="160">
        <f>J10+J11</f>
        <v>0</v>
      </c>
      <c r="K9" s="104" t="e">
        <f>J9+#REF!+#REF!+#REF!+#REF!+#REF!+#REF!</f>
        <v>#REF!</v>
      </c>
      <c r="L9" s="6"/>
      <c r="M9" s="6"/>
      <c r="N9" s="6"/>
      <c r="O9" s="6"/>
    </row>
    <row r="10" spans="1:15" ht="79.2" customHeight="1">
      <c r="A10" s="143" t="s">
        <v>185</v>
      </c>
      <c r="B10" s="159" t="s">
        <v>114</v>
      </c>
      <c r="C10" s="146" t="s">
        <v>113</v>
      </c>
      <c r="D10" s="144" t="s">
        <v>180</v>
      </c>
      <c r="E10" s="144" t="s">
        <v>186</v>
      </c>
      <c r="F10" s="155">
        <v>1</v>
      </c>
      <c r="G10" s="141">
        <v>0</v>
      </c>
      <c r="H10" s="141">
        <v>0</v>
      </c>
      <c r="I10" s="141">
        <f>F10*G10</f>
        <v>0</v>
      </c>
      <c r="J10" s="141">
        <f>F10*H10</f>
        <v>0</v>
      </c>
      <c r="L10" s="6"/>
      <c r="M10" s="6"/>
      <c r="N10" s="6"/>
      <c r="O10" s="6"/>
    </row>
    <row r="11" spans="1:15" ht="37.799999999999997" customHeight="1">
      <c r="A11" s="143" t="s">
        <v>298</v>
      </c>
      <c r="B11" s="147">
        <v>99059</v>
      </c>
      <c r="C11" s="105" t="s">
        <v>184</v>
      </c>
      <c r="D11" s="138" t="s">
        <v>12</v>
      </c>
      <c r="E11" s="138" t="s">
        <v>14</v>
      </c>
      <c r="F11" s="155">
        <v>13.5</v>
      </c>
      <c r="G11" s="141">
        <v>0</v>
      </c>
      <c r="H11" s="141">
        <f>G11*1.2186</f>
        <v>0</v>
      </c>
      <c r="I11" s="141">
        <f t="shared" ref="I11" si="0">F11*G11</f>
        <v>0</v>
      </c>
      <c r="J11" s="141">
        <f t="shared" ref="J11" si="1">F11*H11</f>
        <v>0</v>
      </c>
      <c r="L11" s="6"/>
      <c r="M11" s="6"/>
      <c r="N11" s="6"/>
      <c r="O11" s="6"/>
    </row>
    <row r="12" spans="1:15" ht="22.2" customHeight="1">
      <c r="A12" s="24" t="s">
        <v>93</v>
      </c>
      <c r="B12" s="511" t="s">
        <v>169</v>
      </c>
      <c r="C12" s="512"/>
      <c r="D12" s="512"/>
      <c r="E12" s="512"/>
      <c r="F12" s="513"/>
      <c r="G12" s="476"/>
      <c r="H12" s="476"/>
      <c r="I12" s="160">
        <f>I13+I14+I15+I16+I17+I18+I19+I20+I21+I22</f>
        <v>0</v>
      </c>
      <c r="J12" s="160">
        <f>J13+J14+J15+J16+J17+J18+J19+J20+J21+J22</f>
        <v>0</v>
      </c>
      <c r="K12" s="364"/>
    </row>
    <row r="13" spans="1:15" ht="29.25" customHeight="1">
      <c r="A13" s="137" t="s">
        <v>374</v>
      </c>
      <c r="B13" s="154" t="s">
        <v>111</v>
      </c>
      <c r="C13" s="151" t="s">
        <v>112</v>
      </c>
      <c r="D13" s="138" t="s">
        <v>13</v>
      </c>
      <c r="E13" s="152" t="s">
        <v>116</v>
      </c>
      <c r="F13" s="156">
        <v>82.5</v>
      </c>
      <c r="G13" s="139">
        <v>0</v>
      </c>
      <c r="H13" s="140">
        <f>G13*1.2186</f>
        <v>0</v>
      </c>
      <c r="I13" s="141">
        <f t="shared" ref="I13:I22" si="2">F13*G13</f>
        <v>0</v>
      </c>
      <c r="J13" s="141">
        <f t="shared" ref="J13:J22" si="3">F13*H13</f>
        <v>0</v>
      </c>
    </row>
    <row r="14" spans="1:15" ht="22.8" customHeight="1">
      <c r="A14" s="137" t="s">
        <v>375</v>
      </c>
      <c r="B14" s="149" t="s">
        <v>173</v>
      </c>
      <c r="C14" s="148" t="s">
        <v>172</v>
      </c>
      <c r="D14" s="142" t="s">
        <v>13</v>
      </c>
      <c r="E14" s="142" t="s">
        <v>94</v>
      </c>
      <c r="F14" s="157">
        <v>24.5</v>
      </c>
      <c r="G14" s="142">
        <v>0</v>
      </c>
      <c r="H14" s="140">
        <f t="shared" ref="H14:H22" si="4">G14*1.2186</f>
        <v>0</v>
      </c>
      <c r="I14" s="141">
        <f t="shared" si="2"/>
        <v>0</v>
      </c>
      <c r="J14" s="141">
        <f t="shared" si="3"/>
        <v>0</v>
      </c>
    </row>
    <row r="15" spans="1:15" ht="29.25" customHeight="1">
      <c r="A15" s="137" t="s">
        <v>376</v>
      </c>
      <c r="B15" s="150">
        <v>100576</v>
      </c>
      <c r="C15" s="148" t="s">
        <v>174</v>
      </c>
      <c r="D15" s="142" t="s">
        <v>12</v>
      </c>
      <c r="E15" s="142" t="s">
        <v>80</v>
      </c>
      <c r="F15" s="157">
        <v>82.5</v>
      </c>
      <c r="G15" s="142">
        <v>0</v>
      </c>
      <c r="H15" s="140">
        <f t="shared" si="4"/>
        <v>0</v>
      </c>
      <c r="I15" s="141">
        <f t="shared" si="2"/>
        <v>0</v>
      </c>
      <c r="J15" s="141">
        <f t="shared" si="3"/>
        <v>0</v>
      </c>
    </row>
    <row r="16" spans="1:15" ht="41.4" customHeight="1">
      <c r="A16" s="137" t="s">
        <v>377</v>
      </c>
      <c r="B16" s="149">
        <v>94964</v>
      </c>
      <c r="C16" s="148" t="s">
        <v>170</v>
      </c>
      <c r="D16" s="142" t="s">
        <v>12</v>
      </c>
      <c r="E16" s="142" t="s">
        <v>94</v>
      </c>
      <c r="F16" s="157">
        <v>5</v>
      </c>
      <c r="G16" s="142">
        <v>0</v>
      </c>
      <c r="H16" s="140">
        <f t="shared" si="4"/>
        <v>0</v>
      </c>
      <c r="I16" s="141">
        <f t="shared" si="2"/>
        <v>0</v>
      </c>
      <c r="J16" s="141">
        <f t="shared" si="3"/>
        <v>0</v>
      </c>
    </row>
    <row r="17" spans="1:10" ht="34.200000000000003" customHeight="1">
      <c r="A17" s="137" t="s">
        <v>378</v>
      </c>
      <c r="B17" s="145" t="s">
        <v>178</v>
      </c>
      <c r="C17" s="143" t="s">
        <v>179</v>
      </c>
      <c r="D17" s="144" t="s">
        <v>180</v>
      </c>
      <c r="E17" s="144" t="s">
        <v>181</v>
      </c>
      <c r="F17" s="409">
        <v>82.5</v>
      </c>
      <c r="G17" s="141">
        <v>0</v>
      </c>
      <c r="H17" s="140">
        <f t="shared" si="4"/>
        <v>0</v>
      </c>
      <c r="I17" s="141">
        <f t="shared" si="2"/>
        <v>0</v>
      </c>
      <c r="J17" s="141">
        <f t="shared" si="3"/>
        <v>0</v>
      </c>
    </row>
    <row r="18" spans="1:10" ht="45.6" customHeight="1">
      <c r="A18" s="137" t="s">
        <v>379</v>
      </c>
      <c r="B18" s="149" t="s">
        <v>176</v>
      </c>
      <c r="C18" s="153" t="s">
        <v>175</v>
      </c>
      <c r="D18" s="144" t="s">
        <v>13</v>
      </c>
      <c r="E18" s="144" t="s">
        <v>110</v>
      </c>
      <c r="F18" s="409">
        <v>8.5</v>
      </c>
      <c r="G18" s="141">
        <v>0</v>
      </c>
      <c r="H18" s="140">
        <f t="shared" si="4"/>
        <v>0</v>
      </c>
      <c r="I18" s="141">
        <f t="shared" si="2"/>
        <v>0</v>
      </c>
      <c r="J18" s="141">
        <f t="shared" si="3"/>
        <v>0</v>
      </c>
    </row>
    <row r="19" spans="1:10" ht="71.400000000000006" customHeight="1">
      <c r="A19" s="137" t="s">
        <v>380</v>
      </c>
      <c r="B19" s="149">
        <v>99839</v>
      </c>
      <c r="C19" s="148" t="s">
        <v>177</v>
      </c>
      <c r="D19" s="144" t="s">
        <v>12</v>
      </c>
      <c r="E19" s="144" t="s">
        <v>14</v>
      </c>
      <c r="F19" s="409">
        <v>14.7</v>
      </c>
      <c r="G19" s="141">
        <v>0</v>
      </c>
      <c r="H19" s="140">
        <f t="shared" si="4"/>
        <v>0</v>
      </c>
      <c r="I19" s="141">
        <f t="shared" si="2"/>
        <v>0</v>
      </c>
      <c r="J19" s="141">
        <f t="shared" si="3"/>
        <v>0</v>
      </c>
    </row>
    <row r="20" spans="1:10" ht="52.8" customHeight="1">
      <c r="A20" s="137" t="s">
        <v>381</v>
      </c>
      <c r="B20" s="415">
        <v>103325</v>
      </c>
      <c r="C20" s="414" t="s">
        <v>345</v>
      </c>
      <c r="D20" s="412" t="s">
        <v>182</v>
      </c>
      <c r="E20" s="412" t="s">
        <v>183</v>
      </c>
      <c r="F20" s="416">
        <v>2.5</v>
      </c>
      <c r="G20" s="141">
        <v>0</v>
      </c>
      <c r="H20" s="140">
        <f t="shared" si="4"/>
        <v>0</v>
      </c>
      <c r="I20" s="141">
        <f t="shared" si="2"/>
        <v>0</v>
      </c>
      <c r="J20" s="141">
        <f t="shared" si="3"/>
        <v>0</v>
      </c>
    </row>
    <row r="21" spans="1:10" ht="52.2" customHeight="1">
      <c r="A21" s="137" t="s">
        <v>382</v>
      </c>
      <c r="B21" s="415">
        <v>87878</v>
      </c>
      <c r="C21" s="414" t="s">
        <v>346</v>
      </c>
      <c r="D21" s="412" t="s">
        <v>180</v>
      </c>
      <c r="E21" s="412" t="s">
        <v>181</v>
      </c>
      <c r="F21" s="416">
        <v>2.5</v>
      </c>
      <c r="G21" s="141">
        <v>0</v>
      </c>
      <c r="H21" s="140">
        <f t="shared" si="4"/>
        <v>0</v>
      </c>
      <c r="I21" s="141">
        <f t="shared" si="2"/>
        <v>0</v>
      </c>
      <c r="J21" s="141">
        <f t="shared" si="3"/>
        <v>0</v>
      </c>
    </row>
    <row r="22" spans="1:10" ht="71.400000000000006" customHeight="1">
      <c r="A22" s="137" t="s">
        <v>383</v>
      </c>
      <c r="B22" s="413" t="s">
        <v>347</v>
      </c>
      <c r="C22" s="411" t="s">
        <v>348</v>
      </c>
      <c r="D22" s="412" t="s">
        <v>182</v>
      </c>
      <c r="E22" s="412" t="s">
        <v>183</v>
      </c>
      <c r="F22" s="416">
        <v>2.5</v>
      </c>
      <c r="G22" s="141">
        <v>0</v>
      </c>
      <c r="H22" s="140">
        <f t="shared" si="4"/>
        <v>0</v>
      </c>
      <c r="I22" s="141">
        <f t="shared" si="2"/>
        <v>0</v>
      </c>
      <c r="J22" s="141">
        <f t="shared" si="3"/>
        <v>0</v>
      </c>
    </row>
    <row r="23" spans="1:10" ht="21" customHeight="1">
      <c r="A23" s="24" t="s">
        <v>384</v>
      </c>
      <c r="B23" s="511" t="s">
        <v>322</v>
      </c>
      <c r="C23" s="512"/>
      <c r="D23" s="512"/>
      <c r="E23" s="512"/>
      <c r="F23" s="513"/>
      <c r="G23" s="476"/>
      <c r="H23" s="476"/>
      <c r="I23" s="160">
        <f>I24+I25+I26+I27+I28+I29</f>
        <v>0</v>
      </c>
      <c r="J23" s="160">
        <f>J24+J25+J26+J27+J28+J29</f>
        <v>0</v>
      </c>
    </row>
    <row r="24" spans="1:10" ht="74.400000000000006" customHeight="1">
      <c r="A24" s="137" t="s">
        <v>385</v>
      </c>
      <c r="B24" s="410" t="s">
        <v>338</v>
      </c>
      <c r="C24" s="338" t="s">
        <v>339</v>
      </c>
      <c r="D24" s="138" t="s">
        <v>338</v>
      </c>
      <c r="E24" s="144" t="s">
        <v>183</v>
      </c>
      <c r="F24" s="155">
        <v>43.63</v>
      </c>
      <c r="G24" s="141">
        <v>0</v>
      </c>
      <c r="H24" s="141">
        <f>G24*1.2186</f>
        <v>0</v>
      </c>
      <c r="I24" s="141">
        <f t="shared" ref="I24:I29" si="5">F24*G24</f>
        <v>0</v>
      </c>
      <c r="J24" s="141">
        <f t="shared" ref="J24:J29" si="6">F24*H24</f>
        <v>0</v>
      </c>
    </row>
    <row r="25" spans="1:10" ht="30.6" customHeight="1">
      <c r="A25" s="137" t="s">
        <v>386</v>
      </c>
      <c r="B25" s="410" t="s">
        <v>338</v>
      </c>
      <c r="C25" s="408" t="s">
        <v>340</v>
      </c>
      <c r="D25" s="144" t="s">
        <v>338</v>
      </c>
      <c r="E25" s="144" t="s">
        <v>341</v>
      </c>
      <c r="F25" s="155">
        <v>1</v>
      </c>
      <c r="G25" s="141">
        <v>0</v>
      </c>
      <c r="H25" s="141">
        <f>G25*1.2186</f>
        <v>0</v>
      </c>
      <c r="I25" s="141">
        <f t="shared" si="5"/>
        <v>0</v>
      </c>
      <c r="J25" s="141">
        <f t="shared" si="6"/>
        <v>0</v>
      </c>
    </row>
    <row r="26" spans="1:10" ht="54.6" customHeight="1">
      <c r="A26" s="137" t="s">
        <v>387</v>
      </c>
      <c r="B26" s="145" t="s">
        <v>338</v>
      </c>
      <c r="C26" s="148" t="s">
        <v>342</v>
      </c>
      <c r="D26" s="138" t="s">
        <v>338</v>
      </c>
      <c r="E26" s="144" t="s">
        <v>183</v>
      </c>
      <c r="F26" s="155">
        <v>7.2</v>
      </c>
      <c r="G26" s="141">
        <v>0</v>
      </c>
      <c r="H26" s="141">
        <f t="shared" ref="H26:H29" si="7">G26*1.2186</f>
        <v>0</v>
      </c>
      <c r="I26" s="141">
        <f t="shared" si="5"/>
        <v>0</v>
      </c>
      <c r="J26" s="141">
        <f t="shared" si="6"/>
        <v>0</v>
      </c>
    </row>
    <row r="27" spans="1:10" ht="21.6" customHeight="1">
      <c r="A27" s="137" t="s">
        <v>388</v>
      </c>
      <c r="B27" s="149" t="s">
        <v>146</v>
      </c>
      <c r="C27" s="148" t="s">
        <v>328</v>
      </c>
      <c r="D27" s="138" t="s">
        <v>13</v>
      </c>
      <c r="E27" s="144" t="s">
        <v>110</v>
      </c>
      <c r="F27" s="155">
        <v>18</v>
      </c>
      <c r="G27" s="141">
        <v>0</v>
      </c>
      <c r="H27" s="141">
        <f t="shared" si="7"/>
        <v>0</v>
      </c>
      <c r="I27" s="141">
        <f t="shared" si="5"/>
        <v>0</v>
      </c>
      <c r="J27" s="141">
        <f t="shared" si="6"/>
        <v>0</v>
      </c>
    </row>
    <row r="28" spans="1:10" ht="30" customHeight="1">
      <c r="A28" s="137" t="s">
        <v>389</v>
      </c>
      <c r="B28" s="410" t="s">
        <v>337</v>
      </c>
      <c r="C28" s="128" t="s">
        <v>336</v>
      </c>
      <c r="D28" s="144" t="s">
        <v>182</v>
      </c>
      <c r="E28" s="144" t="s">
        <v>183</v>
      </c>
      <c r="F28" s="155">
        <v>72</v>
      </c>
      <c r="G28" s="141">
        <v>0</v>
      </c>
      <c r="H28" s="141">
        <f t="shared" si="7"/>
        <v>0</v>
      </c>
      <c r="I28" s="141">
        <f t="shared" si="5"/>
        <v>0</v>
      </c>
      <c r="J28" s="141">
        <f t="shared" si="6"/>
        <v>0</v>
      </c>
    </row>
    <row r="29" spans="1:10" ht="25.8" customHeight="1">
      <c r="A29" s="137" t="s">
        <v>390</v>
      </c>
      <c r="B29" s="145">
        <v>88489</v>
      </c>
      <c r="C29" s="148" t="s">
        <v>35</v>
      </c>
      <c r="D29" s="144" t="s">
        <v>182</v>
      </c>
      <c r="E29" s="144" t="s">
        <v>183</v>
      </c>
      <c r="F29" s="155">
        <v>72</v>
      </c>
      <c r="G29" s="141">
        <v>0</v>
      </c>
      <c r="H29" s="141">
        <f t="shared" si="7"/>
        <v>0</v>
      </c>
      <c r="I29" s="141">
        <f t="shared" si="5"/>
        <v>0</v>
      </c>
      <c r="J29" s="141">
        <f t="shared" si="6"/>
        <v>0</v>
      </c>
    </row>
    <row r="30" spans="1:10" ht="25.8" customHeight="1">
      <c r="A30" s="456" t="s">
        <v>349</v>
      </c>
      <c r="B30" s="514" t="s">
        <v>360</v>
      </c>
      <c r="C30" s="515"/>
      <c r="D30" s="515"/>
      <c r="E30" s="515"/>
      <c r="F30" s="516"/>
      <c r="G30" s="477"/>
      <c r="H30" s="478"/>
      <c r="I30" s="420">
        <f>I31</f>
        <v>0</v>
      </c>
      <c r="J30" s="420">
        <f>J31</f>
        <v>0</v>
      </c>
    </row>
    <row r="31" spans="1:10" ht="25.8" customHeight="1">
      <c r="A31" s="455" t="s">
        <v>351</v>
      </c>
      <c r="B31" s="417" t="s">
        <v>361</v>
      </c>
      <c r="C31" s="418" t="s">
        <v>362</v>
      </c>
      <c r="D31" s="430" t="s">
        <v>146</v>
      </c>
      <c r="E31" s="430" t="s">
        <v>14</v>
      </c>
      <c r="F31" s="419">
        <v>6.36</v>
      </c>
      <c r="G31" s="454">
        <v>0</v>
      </c>
      <c r="H31" s="454">
        <f>G31*1.2186</f>
        <v>0</v>
      </c>
      <c r="I31" s="454">
        <f>F31*G31</f>
        <v>0</v>
      </c>
      <c r="J31" s="454">
        <f>F31*H31</f>
        <v>0</v>
      </c>
    </row>
    <row r="32" spans="1:10" ht="21.6" customHeight="1">
      <c r="A32" s="24" t="s">
        <v>391</v>
      </c>
      <c r="B32" s="511" t="s">
        <v>34</v>
      </c>
      <c r="C32" s="512"/>
      <c r="D32" s="512"/>
      <c r="E32" s="512"/>
      <c r="F32" s="513"/>
      <c r="G32" s="476"/>
      <c r="H32" s="476"/>
      <c r="I32" s="160">
        <f>I33+I34</f>
        <v>0</v>
      </c>
      <c r="J32" s="160">
        <f>J33+J34</f>
        <v>0</v>
      </c>
    </row>
    <row r="33" spans="1:10" ht="29.4" customHeight="1">
      <c r="A33" s="137" t="s">
        <v>392</v>
      </c>
      <c r="B33" s="410" t="s">
        <v>337</v>
      </c>
      <c r="C33" s="128" t="s">
        <v>336</v>
      </c>
      <c r="D33" s="144" t="s">
        <v>182</v>
      </c>
      <c r="E33" s="144" t="s">
        <v>183</v>
      </c>
      <c r="F33" s="155">
        <v>1050</v>
      </c>
      <c r="G33" s="141">
        <v>0</v>
      </c>
      <c r="H33" s="141">
        <f>G33*1.2186</f>
        <v>0</v>
      </c>
      <c r="I33" s="141">
        <f t="shared" ref="I33:I34" si="8">F33*G33</f>
        <v>0</v>
      </c>
      <c r="J33" s="141">
        <f>F33*H33</f>
        <v>0</v>
      </c>
    </row>
    <row r="34" spans="1:10" ht="28.2" customHeight="1">
      <c r="A34" s="137" t="s">
        <v>393</v>
      </c>
      <c r="B34" s="145">
        <v>88489</v>
      </c>
      <c r="C34" s="148" t="s">
        <v>35</v>
      </c>
      <c r="D34" s="144" t="s">
        <v>182</v>
      </c>
      <c r="E34" s="144" t="s">
        <v>183</v>
      </c>
      <c r="F34" s="155">
        <v>1050</v>
      </c>
      <c r="G34" s="141">
        <v>0</v>
      </c>
      <c r="H34" s="141">
        <f t="shared" ref="H34" si="9">G34*1.2186</f>
        <v>0</v>
      </c>
      <c r="I34" s="141">
        <f t="shared" si="8"/>
        <v>0</v>
      </c>
      <c r="J34" s="141">
        <f>F34*H34</f>
        <v>0</v>
      </c>
    </row>
    <row r="35" spans="1:10" ht="15" customHeight="1">
      <c r="A35" s="158"/>
      <c r="B35" s="158"/>
      <c r="C35" s="158"/>
      <c r="D35" s="158"/>
      <c r="E35" s="158"/>
      <c r="F35" s="158"/>
      <c r="G35" s="158"/>
      <c r="H35" s="518" t="s">
        <v>33</v>
      </c>
      <c r="I35" s="519"/>
      <c r="J35" s="193">
        <f>J8</f>
        <v>0</v>
      </c>
    </row>
    <row r="37" spans="1:10">
      <c r="C37" s="4"/>
      <c r="D37" s="4"/>
      <c r="E37" s="4"/>
    </row>
    <row r="38" spans="1:10">
      <c r="C38" s="520" t="s">
        <v>331</v>
      </c>
      <c r="D38" s="520"/>
      <c r="E38" s="520"/>
    </row>
    <row r="39" spans="1:10">
      <c r="C39" s="521" t="s">
        <v>332</v>
      </c>
      <c r="D39" s="521"/>
      <c r="E39" s="521"/>
    </row>
    <row r="41" spans="1:10">
      <c r="C41" s="517" t="s">
        <v>323</v>
      </c>
      <c r="D41" s="517"/>
      <c r="E41" s="517"/>
    </row>
    <row r="42" spans="1:10">
      <c r="C42" s="491" t="s">
        <v>30</v>
      </c>
      <c r="D42" s="491"/>
      <c r="E42" s="491"/>
    </row>
    <row r="43" spans="1:10">
      <c r="C43" s="490" t="s">
        <v>324</v>
      </c>
      <c r="D43" s="490"/>
      <c r="E43" s="490"/>
    </row>
    <row r="44" spans="1:10">
      <c r="C44" s="479" t="s">
        <v>311</v>
      </c>
      <c r="D44" s="479"/>
      <c r="E44" s="479"/>
    </row>
  </sheetData>
  <sheetProtection algorithmName="SHA-512" hashValue="GYEjICrqCCD+W31pQxiVVN+OmNzODW2wiFWUFIhf++ruFNXLoc9dUwjVYpt4YjCU3EeAXzpcHzZ9WJNEKtczBg==" saltValue="eS7lb04th+E6AA1ZcEaBAQ==" spinCount="100000" sheet="1" objects="1" scenarios="1"/>
  <mergeCells count="41">
    <mergeCell ref="B30:F30"/>
    <mergeCell ref="I6:J6"/>
    <mergeCell ref="E6:E7"/>
    <mergeCell ref="F6:F7"/>
    <mergeCell ref="C41:E41"/>
    <mergeCell ref="H35:I35"/>
    <mergeCell ref="C38:E38"/>
    <mergeCell ref="C39:E39"/>
    <mergeCell ref="G6:H6"/>
    <mergeCell ref="B32:F32"/>
    <mergeCell ref="I4:J4"/>
    <mergeCell ref="A5:B5"/>
    <mergeCell ref="A1:J1"/>
    <mergeCell ref="A2:B2"/>
    <mergeCell ref="C2:D2"/>
    <mergeCell ref="E2:F2"/>
    <mergeCell ref="G2:H2"/>
    <mergeCell ref="I5:J5"/>
    <mergeCell ref="E5:F5"/>
    <mergeCell ref="G4:H4"/>
    <mergeCell ref="I3:J3"/>
    <mergeCell ref="G5:H5"/>
    <mergeCell ref="C3:D3"/>
    <mergeCell ref="E3:F3"/>
    <mergeCell ref="G3:H3"/>
    <mergeCell ref="C44:E44"/>
    <mergeCell ref="A3:B3"/>
    <mergeCell ref="A6:A7"/>
    <mergeCell ref="C4:D4"/>
    <mergeCell ref="E4:F4"/>
    <mergeCell ref="C5:D5"/>
    <mergeCell ref="A4:B4"/>
    <mergeCell ref="C43:E43"/>
    <mergeCell ref="C42:E42"/>
    <mergeCell ref="B8:H8"/>
    <mergeCell ref="C6:C7"/>
    <mergeCell ref="D6:D7"/>
    <mergeCell ref="B6:B7"/>
    <mergeCell ref="B9:F9"/>
    <mergeCell ref="B12:F12"/>
    <mergeCell ref="B23:F23"/>
  </mergeCells>
  <phoneticPr fontId="6" type="noConversion"/>
  <pageMargins left="0.27777777777777779" right="0.27777777777777779" top="0.27777777777777779" bottom="0.27777777777777779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5"/>
  <sheetViews>
    <sheetView workbookViewId="0">
      <selection activeCell="A30" sqref="A30"/>
    </sheetView>
  </sheetViews>
  <sheetFormatPr defaultRowHeight="14.4"/>
  <cols>
    <col min="2" max="2" width="38.33203125" customWidth="1"/>
    <col min="3" max="3" width="10.88671875" customWidth="1"/>
    <col min="4" max="4" width="12.33203125" customWidth="1"/>
    <col min="5" max="5" width="10.33203125" customWidth="1"/>
    <col min="9" max="9" width="11.77734375" customWidth="1"/>
    <col min="10" max="10" width="7.6640625" hidden="1" customWidth="1"/>
    <col min="11" max="11" width="10.109375" hidden="1" customWidth="1"/>
    <col min="12" max="12" width="9.5546875" hidden="1" customWidth="1"/>
    <col min="13" max="13" width="10.88671875" hidden="1" customWidth="1"/>
    <col min="14" max="14" width="8.88671875" hidden="1" customWidth="1"/>
    <col min="15" max="15" width="10.109375" hidden="1" customWidth="1"/>
    <col min="16" max="16" width="0" hidden="1" customWidth="1"/>
    <col min="17" max="17" width="10.88671875" hidden="1" customWidth="1"/>
    <col min="18" max="18" width="0" hidden="1" customWidth="1"/>
    <col min="19" max="19" width="10.109375" hidden="1" customWidth="1"/>
    <col min="20" max="21" width="11" hidden="1" customWidth="1"/>
    <col min="22" max="22" width="12.109375" hidden="1" customWidth="1"/>
    <col min="23" max="23" width="10.109375" hidden="1" customWidth="1"/>
    <col min="24" max="24" width="9.44140625" hidden="1" customWidth="1"/>
    <col min="25" max="25" width="13" hidden="1" customWidth="1"/>
    <col min="26" max="26" width="10.88671875" customWidth="1"/>
  </cols>
  <sheetData>
    <row r="1" spans="1:26" ht="17.399999999999999">
      <c r="A1" s="406" t="s">
        <v>28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5"/>
    </row>
    <row r="2" spans="1:26" ht="15.6">
      <c r="A2" s="342"/>
      <c r="B2" s="343" t="s">
        <v>311</v>
      </c>
      <c r="C2" s="344"/>
      <c r="D2" s="344"/>
      <c r="E2" s="344"/>
      <c r="F2" s="343"/>
      <c r="G2" s="344"/>
      <c r="H2" s="344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6"/>
    </row>
    <row r="3" spans="1:26" ht="15.6">
      <c r="A3" s="342"/>
      <c r="B3" s="343" t="s">
        <v>280</v>
      </c>
      <c r="C3" s="344"/>
      <c r="D3" s="344"/>
      <c r="E3" s="344" t="s">
        <v>312</v>
      </c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5"/>
    </row>
    <row r="4" spans="1:26" ht="15.6">
      <c r="A4" s="347"/>
      <c r="B4" s="522" t="s">
        <v>344</v>
      </c>
      <c r="C4" s="523"/>
      <c r="D4" s="523"/>
      <c r="E4" s="523"/>
      <c r="F4" s="523"/>
      <c r="G4" s="523"/>
      <c r="H4" s="523"/>
      <c r="I4" s="523"/>
      <c r="J4" s="523"/>
      <c r="K4" s="523"/>
      <c r="L4" s="344"/>
      <c r="M4" s="344"/>
      <c r="N4" s="344"/>
      <c r="O4" s="344"/>
      <c r="P4" s="344"/>
      <c r="Q4" s="344"/>
      <c r="R4" s="344"/>
      <c r="S4" s="344"/>
      <c r="T4" s="344"/>
      <c r="U4" s="344"/>
      <c r="V4" s="344"/>
      <c r="W4" s="344"/>
      <c r="X4" s="344"/>
      <c r="Y4" s="344"/>
      <c r="Z4" s="345"/>
    </row>
    <row r="5" spans="1:26">
      <c r="A5" s="525" t="s">
        <v>29</v>
      </c>
      <c r="B5" s="526" t="s">
        <v>281</v>
      </c>
      <c r="C5" s="527" t="s">
        <v>282</v>
      </c>
      <c r="D5" s="528" t="s">
        <v>283</v>
      </c>
      <c r="E5" s="530" t="s">
        <v>284</v>
      </c>
      <c r="F5" s="526" t="s">
        <v>285</v>
      </c>
      <c r="G5" s="526"/>
      <c r="H5" s="526" t="s">
        <v>286</v>
      </c>
      <c r="I5" s="526"/>
      <c r="J5" s="535" t="s">
        <v>290</v>
      </c>
      <c r="K5" s="536"/>
      <c r="L5" s="535" t="s">
        <v>291</v>
      </c>
      <c r="M5" s="536"/>
      <c r="N5" s="535" t="s">
        <v>292</v>
      </c>
      <c r="O5" s="536"/>
      <c r="P5" s="535" t="s">
        <v>293</v>
      </c>
      <c r="Q5" s="536"/>
      <c r="R5" s="535" t="s">
        <v>294</v>
      </c>
      <c r="S5" s="536"/>
      <c r="T5" s="526" t="s">
        <v>295</v>
      </c>
      <c r="U5" s="526"/>
      <c r="V5" s="526" t="s">
        <v>296</v>
      </c>
      <c r="W5" s="526"/>
      <c r="X5" s="526" t="s">
        <v>297</v>
      </c>
      <c r="Y5" s="526"/>
      <c r="Z5" s="537" t="s">
        <v>85</v>
      </c>
    </row>
    <row r="6" spans="1:26">
      <c r="A6" s="525"/>
      <c r="B6" s="526"/>
      <c r="C6" s="527"/>
      <c r="D6" s="529"/>
      <c r="E6" s="530"/>
      <c r="F6" s="349" t="s">
        <v>287</v>
      </c>
      <c r="G6" s="348" t="s">
        <v>282</v>
      </c>
      <c r="H6" s="349" t="s">
        <v>287</v>
      </c>
      <c r="I6" s="348" t="s">
        <v>282</v>
      </c>
      <c r="J6" s="349" t="s">
        <v>287</v>
      </c>
      <c r="K6" s="348" t="s">
        <v>282</v>
      </c>
      <c r="L6" s="349" t="s">
        <v>287</v>
      </c>
      <c r="M6" s="348" t="s">
        <v>282</v>
      </c>
      <c r="N6" s="349" t="s">
        <v>287</v>
      </c>
      <c r="O6" s="348" t="s">
        <v>282</v>
      </c>
      <c r="P6" s="349" t="s">
        <v>287</v>
      </c>
      <c r="Q6" s="348" t="s">
        <v>282</v>
      </c>
      <c r="R6" s="349" t="s">
        <v>287</v>
      </c>
      <c r="S6" s="348" t="s">
        <v>282</v>
      </c>
      <c r="T6" s="349" t="s">
        <v>287</v>
      </c>
      <c r="U6" s="348" t="s">
        <v>282</v>
      </c>
      <c r="V6" s="349" t="s">
        <v>287</v>
      </c>
      <c r="W6" s="348" t="s">
        <v>282</v>
      </c>
      <c r="X6" s="349" t="s">
        <v>287</v>
      </c>
      <c r="Y6" s="348" t="s">
        <v>282</v>
      </c>
      <c r="Z6" s="537"/>
    </row>
    <row r="7" spans="1:26">
      <c r="A7" s="350" t="str">
        <f>orcamento!A9</f>
        <v>1.1</v>
      </c>
      <c r="B7" s="351" t="str">
        <f>orcamento!B9</f>
        <v>SERVIÇOS PRELIMINARES</v>
      </c>
      <c r="C7" s="352">
        <f>orcamento!I9</f>
        <v>0</v>
      </c>
      <c r="D7" s="352">
        <f>orcamento!J9</f>
        <v>0</v>
      </c>
      <c r="E7" s="353" t="e">
        <f t="shared" ref="E7:E29" si="0">D7/$D$32</f>
        <v>#DIV/0!</v>
      </c>
      <c r="F7" s="367">
        <v>1</v>
      </c>
      <c r="G7" s="365">
        <f t="shared" ref="G7:G29" si="1">D7*F7</f>
        <v>0</v>
      </c>
      <c r="H7" s="354"/>
      <c r="I7" s="352">
        <f t="shared" ref="I7:I29" si="2">D7*H7</f>
        <v>0</v>
      </c>
      <c r="J7" s="354"/>
      <c r="K7" s="352">
        <f t="shared" ref="K7:K29" si="3">H7*J7</f>
        <v>0</v>
      </c>
      <c r="L7" s="354"/>
      <c r="M7" s="352">
        <f t="shared" ref="M7:M29" si="4">H7*L7</f>
        <v>0</v>
      </c>
      <c r="N7" s="354"/>
      <c r="O7" s="352">
        <f t="shared" ref="O7:O29" si="5">L7*N7</f>
        <v>0</v>
      </c>
      <c r="P7" s="354"/>
      <c r="Q7" s="352">
        <f t="shared" ref="Q7:Q29" si="6">L7*P7</f>
        <v>0</v>
      </c>
      <c r="R7" s="354"/>
      <c r="S7" s="352">
        <f t="shared" ref="S7:S29" si="7">P7*R7</f>
        <v>0</v>
      </c>
      <c r="T7" s="354"/>
      <c r="U7" s="352">
        <f t="shared" ref="U7:U12" si="8">P7*T7</f>
        <v>0</v>
      </c>
      <c r="V7" s="354"/>
      <c r="W7" s="352">
        <f t="shared" ref="W7:W29" si="9">T7*V7</f>
        <v>0</v>
      </c>
      <c r="X7" s="354"/>
      <c r="Y7" s="352">
        <f t="shared" ref="Y7:Y29" si="10">T7*X7</f>
        <v>0</v>
      </c>
      <c r="Z7" s="352">
        <f t="shared" ref="Z7:Z30" si="11">G7+I7+K7+M7+O7+Q7+S7+U7+W7+Y7</f>
        <v>0</v>
      </c>
    </row>
    <row r="8" spans="1:26">
      <c r="A8" s="355" t="str">
        <f>orcamento!A12</f>
        <v>1.2</v>
      </c>
      <c r="B8" s="356" t="str">
        <f>orcamento!B12</f>
        <v>RAMPA PARA ACESSIBILIDADE E CALÇADA</v>
      </c>
      <c r="C8" s="352">
        <f>orcamento!I12</f>
        <v>0</v>
      </c>
      <c r="D8" s="352">
        <f>orcamento!J12</f>
        <v>0</v>
      </c>
      <c r="E8" s="353" t="e">
        <f t="shared" si="0"/>
        <v>#DIV/0!</v>
      </c>
      <c r="F8" s="368">
        <v>1</v>
      </c>
      <c r="G8" s="365">
        <f t="shared" si="1"/>
        <v>0</v>
      </c>
      <c r="H8" s="357"/>
      <c r="I8" s="352">
        <f t="shared" si="2"/>
        <v>0</v>
      </c>
      <c r="J8" s="357"/>
      <c r="K8" s="352">
        <f t="shared" si="3"/>
        <v>0</v>
      </c>
      <c r="L8" s="357"/>
      <c r="M8" s="352">
        <f t="shared" si="4"/>
        <v>0</v>
      </c>
      <c r="N8" s="357"/>
      <c r="O8" s="352">
        <f t="shared" si="5"/>
        <v>0</v>
      </c>
      <c r="P8" s="357"/>
      <c r="Q8" s="352">
        <f t="shared" si="6"/>
        <v>0</v>
      </c>
      <c r="R8" s="357"/>
      <c r="S8" s="352">
        <f t="shared" si="7"/>
        <v>0</v>
      </c>
      <c r="T8" s="357"/>
      <c r="U8" s="352">
        <f t="shared" si="8"/>
        <v>0</v>
      </c>
      <c r="V8" s="357"/>
      <c r="W8" s="352">
        <f t="shared" si="9"/>
        <v>0</v>
      </c>
      <c r="X8" s="357"/>
      <c r="Y8" s="352">
        <f t="shared" si="10"/>
        <v>0</v>
      </c>
      <c r="Z8" s="352">
        <f t="shared" si="11"/>
        <v>0</v>
      </c>
    </row>
    <row r="9" spans="1:26">
      <c r="A9" s="350" t="str">
        <f>orcamento!A23</f>
        <v>1.3</v>
      </c>
      <c r="B9" s="356" t="str">
        <f>orcamento!B23</f>
        <v>FACHADA</v>
      </c>
      <c r="C9" s="352">
        <f>orcamento!I23</f>
        <v>0</v>
      </c>
      <c r="D9" s="352">
        <f>orcamento!J23</f>
        <v>0</v>
      </c>
      <c r="E9" s="353" t="e">
        <f t="shared" si="0"/>
        <v>#DIV/0!</v>
      </c>
      <c r="F9" s="368">
        <v>0.2</v>
      </c>
      <c r="G9" s="365">
        <f t="shared" si="1"/>
        <v>0</v>
      </c>
      <c r="H9" s="368">
        <v>0.8</v>
      </c>
      <c r="I9" s="365">
        <f t="shared" si="2"/>
        <v>0</v>
      </c>
      <c r="J9" s="368">
        <v>0</v>
      </c>
      <c r="K9" s="365">
        <f>D9*J9</f>
        <v>0</v>
      </c>
      <c r="L9" s="366"/>
      <c r="M9" s="365">
        <f t="shared" si="4"/>
        <v>0</v>
      </c>
      <c r="N9" s="366"/>
      <c r="O9" s="365">
        <f t="shared" si="5"/>
        <v>0</v>
      </c>
      <c r="P9" s="366"/>
      <c r="Q9" s="365">
        <f t="shared" si="6"/>
        <v>0</v>
      </c>
      <c r="R9" s="366"/>
      <c r="S9" s="365">
        <f t="shared" si="7"/>
        <v>0</v>
      </c>
      <c r="T9" s="357"/>
      <c r="U9" s="352">
        <f t="shared" si="8"/>
        <v>0</v>
      </c>
      <c r="V9" s="357"/>
      <c r="W9" s="352">
        <f t="shared" si="9"/>
        <v>0</v>
      </c>
      <c r="X9" s="357"/>
      <c r="Y9" s="352">
        <f t="shared" si="10"/>
        <v>0</v>
      </c>
      <c r="Z9" s="352">
        <f t="shared" si="11"/>
        <v>0</v>
      </c>
    </row>
    <row r="10" spans="1:26">
      <c r="A10" s="355" t="str">
        <f>orcamento!A30</f>
        <v>1.4</v>
      </c>
      <c r="B10" s="356" t="str">
        <f>orcamento!B30</f>
        <v>ESQUADRIAS</v>
      </c>
      <c r="C10" s="352">
        <f>orcamento!I30</f>
        <v>0</v>
      </c>
      <c r="D10" s="352">
        <f>orcamento!J30</f>
        <v>0</v>
      </c>
      <c r="E10" s="353" t="e">
        <f t="shared" si="0"/>
        <v>#DIV/0!</v>
      </c>
      <c r="F10" s="357">
        <v>0</v>
      </c>
      <c r="G10" s="352">
        <f t="shared" si="1"/>
        <v>0</v>
      </c>
      <c r="H10" s="368">
        <v>1</v>
      </c>
      <c r="I10" s="365">
        <f t="shared" si="2"/>
        <v>0</v>
      </c>
      <c r="J10" s="368">
        <v>0</v>
      </c>
      <c r="K10" s="365">
        <f>D10*J10</f>
        <v>0</v>
      </c>
      <c r="L10" s="368">
        <v>0</v>
      </c>
      <c r="M10" s="365">
        <f>D10*L10</f>
        <v>0</v>
      </c>
      <c r="N10" s="368">
        <v>0</v>
      </c>
      <c r="O10" s="365">
        <f>D10*N10</f>
        <v>0</v>
      </c>
      <c r="P10" s="368">
        <v>0</v>
      </c>
      <c r="Q10" s="365">
        <f>D10*P10</f>
        <v>0</v>
      </c>
      <c r="R10" s="368">
        <v>0</v>
      </c>
      <c r="S10" s="365">
        <f>D10*R10</f>
        <v>0</v>
      </c>
      <c r="T10" s="357"/>
      <c r="U10" s="352">
        <f t="shared" si="8"/>
        <v>0</v>
      </c>
      <c r="V10" s="357"/>
      <c r="W10" s="352">
        <f t="shared" si="9"/>
        <v>0</v>
      </c>
      <c r="X10" s="357"/>
      <c r="Y10" s="352">
        <f t="shared" si="10"/>
        <v>0</v>
      </c>
      <c r="Z10" s="352">
        <f t="shared" si="11"/>
        <v>0</v>
      </c>
    </row>
    <row r="11" spans="1:26" hidden="1">
      <c r="A11" s="350"/>
      <c r="B11" s="356"/>
      <c r="C11" s="352">
        <v>0</v>
      </c>
      <c r="D11" s="352">
        <v>0</v>
      </c>
      <c r="E11" s="353" t="e">
        <f t="shared" si="0"/>
        <v>#DIV/0!</v>
      </c>
      <c r="F11" s="357"/>
      <c r="G11" s="352">
        <f t="shared" si="1"/>
        <v>0</v>
      </c>
      <c r="H11" s="357">
        <v>1</v>
      </c>
      <c r="I11" s="352">
        <f t="shared" si="2"/>
        <v>0</v>
      </c>
      <c r="J11" s="357"/>
      <c r="K11" s="352">
        <f t="shared" si="3"/>
        <v>0</v>
      </c>
      <c r="L11" s="369">
        <v>0</v>
      </c>
      <c r="M11" s="352">
        <f>D11*L11</f>
        <v>0</v>
      </c>
      <c r="N11" s="369">
        <v>0</v>
      </c>
      <c r="O11" s="352">
        <f>D11*N11</f>
        <v>0</v>
      </c>
      <c r="P11" s="369">
        <v>0</v>
      </c>
      <c r="Q11" s="352">
        <f>D11*P11</f>
        <v>0</v>
      </c>
      <c r="R11" s="357">
        <v>0</v>
      </c>
      <c r="S11" s="352">
        <f t="shared" si="7"/>
        <v>0</v>
      </c>
      <c r="T11" s="357"/>
      <c r="U11" s="352">
        <f t="shared" si="8"/>
        <v>0</v>
      </c>
      <c r="V11" s="357"/>
      <c r="W11" s="352">
        <f t="shared" si="9"/>
        <v>0</v>
      </c>
      <c r="X11" s="357"/>
      <c r="Y11" s="352">
        <f t="shared" si="10"/>
        <v>0</v>
      </c>
      <c r="Z11" s="352">
        <f t="shared" si="11"/>
        <v>0</v>
      </c>
    </row>
    <row r="12" spans="1:26" hidden="1">
      <c r="A12" s="355"/>
      <c r="B12" s="356"/>
      <c r="C12" s="352">
        <v>0</v>
      </c>
      <c r="D12" s="352">
        <v>0</v>
      </c>
      <c r="E12" s="353" t="e">
        <f t="shared" si="0"/>
        <v>#DIV/0!</v>
      </c>
      <c r="F12" s="357"/>
      <c r="G12" s="352">
        <f t="shared" si="1"/>
        <v>0</v>
      </c>
      <c r="H12" s="357">
        <v>1</v>
      </c>
      <c r="I12" s="352">
        <f t="shared" si="2"/>
        <v>0</v>
      </c>
      <c r="J12" s="357"/>
      <c r="K12" s="352">
        <f t="shared" si="3"/>
        <v>0</v>
      </c>
      <c r="L12" s="363"/>
      <c r="M12" s="352">
        <f t="shared" si="4"/>
        <v>0</v>
      </c>
      <c r="N12" s="357"/>
      <c r="O12" s="352">
        <f>D12*N12</f>
        <v>0</v>
      </c>
      <c r="P12" s="357"/>
      <c r="Q12" s="352">
        <v>0</v>
      </c>
      <c r="R12" s="370">
        <v>0</v>
      </c>
      <c r="S12" s="352">
        <f>D12*R12</f>
        <v>0</v>
      </c>
      <c r="T12" s="357"/>
      <c r="U12" s="352">
        <f t="shared" si="8"/>
        <v>0</v>
      </c>
      <c r="V12" s="357"/>
      <c r="W12" s="352">
        <f t="shared" si="9"/>
        <v>0</v>
      </c>
      <c r="X12" s="357"/>
      <c r="Y12" s="352">
        <f t="shared" si="10"/>
        <v>0</v>
      </c>
      <c r="Z12" s="352">
        <f t="shared" si="11"/>
        <v>0</v>
      </c>
    </row>
    <row r="13" spans="1:26" hidden="1">
      <c r="A13" s="350"/>
      <c r="B13" s="356"/>
      <c r="C13" s="352">
        <v>0</v>
      </c>
      <c r="D13" s="352">
        <v>0</v>
      </c>
      <c r="E13" s="353" t="e">
        <f t="shared" si="0"/>
        <v>#DIV/0!</v>
      </c>
      <c r="F13" s="357">
        <v>0.4</v>
      </c>
      <c r="G13" s="352">
        <f t="shared" si="1"/>
        <v>0</v>
      </c>
      <c r="H13" s="357">
        <v>0.6</v>
      </c>
      <c r="I13" s="352">
        <f t="shared" si="2"/>
        <v>0</v>
      </c>
      <c r="J13" s="357"/>
      <c r="K13" s="352">
        <f t="shared" si="3"/>
        <v>0</v>
      </c>
      <c r="L13" s="357"/>
      <c r="M13" s="352">
        <f t="shared" si="4"/>
        <v>0</v>
      </c>
      <c r="N13" s="357"/>
      <c r="O13" s="352">
        <f t="shared" si="5"/>
        <v>0</v>
      </c>
      <c r="P13" s="357"/>
      <c r="Q13" s="352">
        <f t="shared" si="6"/>
        <v>0</v>
      </c>
      <c r="R13" s="369">
        <v>0</v>
      </c>
      <c r="S13" s="352">
        <f>D13*R13</f>
        <v>0</v>
      </c>
      <c r="T13" s="369">
        <v>0</v>
      </c>
      <c r="U13" s="352">
        <f>D13*T13</f>
        <v>0</v>
      </c>
      <c r="V13" s="357"/>
      <c r="W13" s="352">
        <f t="shared" si="9"/>
        <v>0</v>
      </c>
      <c r="X13" s="357"/>
      <c r="Y13" s="352">
        <f t="shared" si="10"/>
        <v>0</v>
      </c>
      <c r="Z13" s="352">
        <f t="shared" si="11"/>
        <v>0</v>
      </c>
    </row>
    <row r="14" spans="1:26" hidden="1">
      <c r="A14" s="355"/>
      <c r="B14" s="358"/>
      <c r="C14" s="352">
        <v>0</v>
      </c>
      <c r="D14" s="352">
        <v>0</v>
      </c>
      <c r="E14" s="353" t="e">
        <f t="shared" si="0"/>
        <v>#DIV/0!</v>
      </c>
      <c r="F14" s="357"/>
      <c r="G14" s="352">
        <f t="shared" si="1"/>
        <v>0</v>
      </c>
      <c r="H14" s="357">
        <v>1</v>
      </c>
      <c r="I14" s="352">
        <f t="shared" si="2"/>
        <v>0</v>
      </c>
      <c r="J14" s="357"/>
      <c r="K14" s="352">
        <f t="shared" si="3"/>
        <v>0</v>
      </c>
      <c r="L14" s="357"/>
      <c r="M14" s="352">
        <f t="shared" si="4"/>
        <v>0</v>
      </c>
      <c r="N14" s="357"/>
      <c r="O14" s="352">
        <f t="shared" si="5"/>
        <v>0</v>
      </c>
      <c r="P14" s="357"/>
      <c r="Q14" s="352">
        <f t="shared" si="6"/>
        <v>0</v>
      </c>
      <c r="R14" s="369">
        <v>0</v>
      </c>
      <c r="S14" s="352">
        <f>D14*R14</f>
        <v>0</v>
      </c>
      <c r="T14" s="369">
        <v>0</v>
      </c>
      <c r="U14" s="352">
        <f>D14*T14</f>
        <v>0</v>
      </c>
      <c r="V14" s="369">
        <v>0</v>
      </c>
      <c r="W14" s="352">
        <f>D14*V14</f>
        <v>0</v>
      </c>
      <c r="X14" s="357"/>
      <c r="Y14" s="352">
        <f t="shared" si="10"/>
        <v>0</v>
      </c>
      <c r="Z14" s="352">
        <f t="shared" si="11"/>
        <v>0</v>
      </c>
    </row>
    <row r="15" spans="1:26" hidden="1">
      <c r="A15" s="350"/>
      <c r="B15" s="356"/>
      <c r="C15" s="352">
        <v>0</v>
      </c>
      <c r="D15" s="352">
        <v>0</v>
      </c>
      <c r="E15" s="353" t="e">
        <f t="shared" si="0"/>
        <v>#DIV/0!</v>
      </c>
      <c r="F15" s="357"/>
      <c r="G15" s="352">
        <f t="shared" si="1"/>
        <v>0</v>
      </c>
      <c r="H15" s="357">
        <v>1</v>
      </c>
      <c r="I15" s="352">
        <f t="shared" si="2"/>
        <v>0</v>
      </c>
      <c r="J15" s="357"/>
      <c r="K15" s="352">
        <f t="shared" si="3"/>
        <v>0</v>
      </c>
      <c r="L15" s="357"/>
      <c r="M15" s="352">
        <f t="shared" si="4"/>
        <v>0</v>
      </c>
      <c r="N15" s="357"/>
      <c r="O15" s="352">
        <f t="shared" si="5"/>
        <v>0</v>
      </c>
      <c r="P15" s="357"/>
      <c r="Q15" s="352">
        <f t="shared" si="6"/>
        <v>0</v>
      </c>
      <c r="R15" s="369">
        <v>0</v>
      </c>
      <c r="S15" s="352">
        <f>D15*R15</f>
        <v>0</v>
      </c>
      <c r="T15" s="369">
        <v>0</v>
      </c>
      <c r="U15" s="352">
        <f>D15*T15</f>
        <v>0</v>
      </c>
      <c r="V15" s="369">
        <v>0</v>
      </c>
      <c r="W15" s="352">
        <f>D15*V15</f>
        <v>0</v>
      </c>
      <c r="X15" s="357"/>
      <c r="Y15" s="352">
        <f t="shared" si="10"/>
        <v>0</v>
      </c>
      <c r="Z15" s="352">
        <f t="shared" si="11"/>
        <v>0</v>
      </c>
    </row>
    <row r="16" spans="1:26" hidden="1">
      <c r="A16" s="355"/>
      <c r="B16" s="356"/>
      <c r="C16" s="352">
        <v>0</v>
      </c>
      <c r="D16" s="352">
        <v>0</v>
      </c>
      <c r="E16" s="353" t="e">
        <f t="shared" si="0"/>
        <v>#DIV/0!</v>
      </c>
      <c r="F16" s="357"/>
      <c r="G16" s="352">
        <f t="shared" si="1"/>
        <v>0</v>
      </c>
      <c r="H16" s="357"/>
      <c r="I16" s="352">
        <f t="shared" si="2"/>
        <v>0</v>
      </c>
      <c r="J16" s="357"/>
      <c r="K16" s="352">
        <f t="shared" si="3"/>
        <v>0</v>
      </c>
      <c r="L16" s="357"/>
      <c r="M16" s="352">
        <f t="shared" si="4"/>
        <v>0</v>
      </c>
      <c r="N16" s="357"/>
      <c r="O16" s="352">
        <f t="shared" si="5"/>
        <v>0</v>
      </c>
      <c r="P16" s="357"/>
      <c r="Q16" s="352">
        <f t="shared" si="6"/>
        <v>0</v>
      </c>
      <c r="R16" s="357">
        <v>0</v>
      </c>
      <c r="S16" s="352">
        <f t="shared" si="7"/>
        <v>0</v>
      </c>
      <c r="T16" s="369">
        <v>0</v>
      </c>
      <c r="U16" s="352">
        <f>D16</f>
        <v>0</v>
      </c>
      <c r="V16" s="357">
        <v>0</v>
      </c>
      <c r="W16" s="352">
        <f t="shared" si="9"/>
        <v>0</v>
      </c>
      <c r="X16" s="357"/>
      <c r="Y16" s="352">
        <f t="shared" si="10"/>
        <v>0</v>
      </c>
      <c r="Z16" s="352">
        <f t="shared" si="11"/>
        <v>0</v>
      </c>
    </row>
    <row r="17" spans="1:26" hidden="1">
      <c r="A17" s="350"/>
      <c r="B17" s="356"/>
      <c r="C17" s="352">
        <v>0</v>
      </c>
      <c r="D17" s="352">
        <v>0</v>
      </c>
      <c r="E17" s="353" t="e">
        <f t="shared" si="0"/>
        <v>#DIV/0!</v>
      </c>
      <c r="F17" s="357"/>
      <c r="G17" s="352">
        <f t="shared" si="1"/>
        <v>0</v>
      </c>
      <c r="H17" s="357"/>
      <c r="I17" s="352">
        <f t="shared" si="2"/>
        <v>0</v>
      </c>
      <c r="J17" s="357"/>
      <c r="K17" s="352">
        <f t="shared" si="3"/>
        <v>0</v>
      </c>
      <c r="L17" s="357"/>
      <c r="M17" s="352">
        <f t="shared" si="4"/>
        <v>0</v>
      </c>
      <c r="N17" s="357"/>
      <c r="O17" s="352">
        <f t="shared" si="5"/>
        <v>0</v>
      </c>
      <c r="P17" s="357"/>
      <c r="Q17" s="352">
        <f t="shared" si="6"/>
        <v>0</v>
      </c>
      <c r="R17" s="369">
        <v>0</v>
      </c>
      <c r="S17" s="352">
        <f>D17*R17</f>
        <v>0</v>
      </c>
      <c r="T17" s="369">
        <v>0</v>
      </c>
      <c r="U17" s="352">
        <f>D17*T17</f>
        <v>0</v>
      </c>
      <c r="V17" s="369">
        <v>0</v>
      </c>
      <c r="W17" s="352">
        <f>D17*V17</f>
        <v>0</v>
      </c>
      <c r="X17" s="357"/>
      <c r="Y17" s="352">
        <f t="shared" si="10"/>
        <v>0</v>
      </c>
      <c r="Z17" s="352">
        <f t="shared" si="11"/>
        <v>0</v>
      </c>
    </row>
    <row r="18" spans="1:26" hidden="1">
      <c r="A18" s="355"/>
      <c r="B18" s="356"/>
      <c r="C18" s="352">
        <v>0</v>
      </c>
      <c r="D18" s="352">
        <v>0</v>
      </c>
      <c r="E18" s="353" t="e">
        <f t="shared" si="0"/>
        <v>#DIV/0!</v>
      </c>
      <c r="F18" s="357"/>
      <c r="G18" s="352">
        <f t="shared" si="1"/>
        <v>0</v>
      </c>
      <c r="H18" s="357"/>
      <c r="I18" s="352">
        <f t="shared" si="2"/>
        <v>0</v>
      </c>
      <c r="J18" s="357"/>
      <c r="K18" s="352">
        <f t="shared" si="3"/>
        <v>0</v>
      </c>
      <c r="L18" s="357"/>
      <c r="M18" s="352">
        <f t="shared" si="4"/>
        <v>0</v>
      </c>
      <c r="N18" s="357"/>
      <c r="O18" s="352">
        <f t="shared" si="5"/>
        <v>0</v>
      </c>
      <c r="P18" s="369">
        <v>0</v>
      </c>
      <c r="Q18" s="352">
        <f>D18*P18</f>
        <v>0</v>
      </c>
      <c r="R18" s="369">
        <v>0</v>
      </c>
      <c r="S18" s="352">
        <f>D18*R18</f>
        <v>0</v>
      </c>
      <c r="T18" s="369">
        <v>0</v>
      </c>
      <c r="U18" s="352">
        <f>D18*T18</f>
        <v>0</v>
      </c>
      <c r="V18" s="357">
        <v>0</v>
      </c>
      <c r="W18" s="352">
        <f t="shared" si="9"/>
        <v>0</v>
      </c>
      <c r="X18" s="357"/>
      <c r="Y18" s="352">
        <f t="shared" si="10"/>
        <v>0</v>
      </c>
      <c r="Z18" s="352">
        <f t="shared" si="11"/>
        <v>0</v>
      </c>
    </row>
    <row r="19" spans="1:26" hidden="1">
      <c r="A19" s="350"/>
      <c r="B19" s="358"/>
      <c r="C19" s="352">
        <v>0</v>
      </c>
      <c r="D19" s="352">
        <v>0</v>
      </c>
      <c r="E19" s="353" t="e">
        <f t="shared" si="0"/>
        <v>#DIV/0!</v>
      </c>
      <c r="F19" s="357"/>
      <c r="G19" s="352">
        <f t="shared" si="1"/>
        <v>0</v>
      </c>
      <c r="H19" s="357"/>
      <c r="I19" s="352">
        <f t="shared" si="2"/>
        <v>0</v>
      </c>
      <c r="J19" s="357"/>
      <c r="K19" s="352">
        <f t="shared" si="3"/>
        <v>0</v>
      </c>
      <c r="L19" s="357"/>
      <c r="M19" s="352">
        <f t="shared" si="4"/>
        <v>0</v>
      </c>
      <c r="N19" s="357"/>
      <c r="O19" s="352">
        <f t="shared" si="5"/>
        <v>0</v>
      </c>
      <c r="P19" s="369">
        <v>0</v>
      </c>
      <c r="Q19" s="352">
        <f>D19*P19</f>
        <v>0</v>
      </c>
      <c r="R19" s="369">
        <v>0</v>
      </c>
      <c r="S19" s="352">
        <f>D19*R19</f>
        <v>0</v>
      </c>
      <c r="T19" s="369">
        <v>0</v>
      </c>
      <c r="U19" s="352">
        <f>D19*T19</f>
        <v>0</v>
      </c>
      <c r="V19" s="357">
        <v>0</v>
      </c>
      <c r="W19" s="352">
        <f t="shared" si="9"/>
        <v>0</v>
      </c>
      <c r="X19" s="357"/>
      <c r="Y19" s="352">
        <f t="shared" si="10"/>
        <v>0</v>
      </c>
      <c r="Z19" s="352">
        <f t="shared" si="11"/>
        <v>0</v>
      </c>
    </row>
    <row r="20" spans="1:26" hidden="1">
      <c r="A20" s="355"/>
      <c r="B20" s="356"/>
      <c r="C20" s="352">
        <v>0</v>
      </c>
      <c r="D20" s="352">
        <v>0</v>
      </c>
      <c r="E20" s="353" t="e">
        <f t="shared" si="0"/>
        <v>#DIV/0!</v>
      </c>
      <c r="F20" s="357"/>
      <c r="G20" s="352">
        <f t="shared" si="1"/>
        <v>0</v>
      </c>
      <c r="H20" s="357"/>
      <c r="I20" s="352">
        <f t="shared" si="2"/>
        <v>0</v>
      </c>
      <c r="J20" s="357"/>
      <c r="K20" s="352">
        <f t="shared" si="3"/>
        <v>0</v>
      </c>
      <c r="L20" s="357"/>
      <c r="M20" s="352">
        <f t="shared" si="4"/>
        <v>0</v>
      </c>
      <c r="N20" s="357"/>
      <c r="O20" s="352">
        <f t="shared" si="5"/>
        <v>0</v>
      </c>
      <c r="P20" s="357"/>
      <c r="Q20" s="352">
        <f t="shared" si="6"/>
        <v>0</v>
      </c>
      <c r="R20" s="369">
        <v>0</v>
      </c>
      <c r="S20" s="352">
        <f>D20*R20</f>
        <v>0</v>
      </c>
      <c r="T20" s="369">
        <v>0</v>
      </c>
      <c r="U20" s="352">
        <f>D20*T20</f>
        <v>0</v>
      </c>
      <c r="V20" s="357"/>
      <c r="W20" s="352">
        <f t="shared" si="9"/>
        <v>0</v>
      </c>
      <c r="X20" s="357"/>
      <c r="Y20" s="352">
        <f t="shared" si="10"/>
        <v>0</v>
      </c>
      <c r="Z20" s="352">
        <f t="shared" si="11"/>
        <v>0</v>
      </c>
    </row>
    <row r="21" spans="1:26" hidden="1">
      <c r="A21" s="350"/>
      <c r="B21" s="356"/>
      <c r="C21" s="352">
        <v>0</v>
      </c>
      <c r="D21" s="352">
        <v>0</v>
      </c>
      <c r="E21" s="353" t="e">
        <f t="shared" si="0"/>
        <v>#DIV/0!</v>
      </c>
      <c r="F21" s="357"/>
      <c r="G21" s="352">
        <f t="shared" si="1"/>
        <v>0</v>
      </c>
      <c r="H21" s="357"/>
      <c r="I21" s="352">
        <f t="shared" si="2"/>
        <v>0</v>
      </c>
      <c r="J21" s="357"/>
      <c r="K21" s="352">
        <f t="shared" si="3"/>
        <v>0</v>
      </c>
      <c r="L21" s="357"/>
      <c r="M21" s="352">
        <f t="shared" si="4"/>
        <v>0</v>
      </c>
      <c r="N21" s="357"/>
      <c r="O21" s="352">
        <f t="shared" si="5"/>
        <v>0</v>
      </c>
      <c r="P21" s="357"/>
      <c r="Q21" s="352">
        <f t="shared" si="6"/>
        <v>0</v>
      </c>
      <c r="R21" s="357"/>
      <c r="S21" s="352">
        <f t="shared" si="7"/>
        <v>0</v>
      </c>
      <c r="T21" s="357"/>
      <c r="U21" s="352">
        <f t="shared" ref="U21:U29" si="12">P21*T21</f>
        <v>0</v>
      </c>
      <c r="V21" s="369">
        <v>0</v>
      </c>
      <c r="W21" s="352">
        <f>D21*V21</f>
        <v>0</v>
      </c>
      <c r="X21" s="357"/>
      <c r="Y21" s="352">
        <f t="shared" si="10"/>
        <v>0</v>
      </c>
      <c r="Z21" s="352">
        <f t="shared" si="11"/>
        <v>0</v>
      </c>
    </row>
    <row r="22" spans="1:26" hidden="1">
      <c r="A22" s="355"/>
      <c r="B22" s="356"/>
      <c r="C22" s="352">
        <v>0</v>
      </c>
      <c r="D22" s="352">
        <v>0</v>
      </c>
      <c r="E22" s="353" t="e">
        <f t="shared" si="0"/>
        <v>#DIV/0!</v>
      </c>
      <c r="F22" s="357"/>
      <c r="G22" s="352">
        <f t="shared" si="1"/>
        <v>0</v>
      </c>
      <c r="H22" s="357"/>
      <c r="I22" s="352">
        <f t="shared" si="2"/>
        <v>0</v>
      </c>
      <c r="J22" s="357"/>
      <c r="K22" s="352">
        <f t="shared" si="3"/>
        <v>0</v>
      </c>
      <c r="L22" s="357"/>
      <c r="M22" s="352">
        <f t="shared" si="4"/>
        <v>0</v>
      </c>
      <c r="N22" s="357"/>
      <c r="O22" s="352">
        <f t="shared" si="5"/>
        <v>0</v>
      </c>
      <c r="P22" s="357"/>
      <c r="Q22" s="352">
        <f t="shared" si="6"/>
        <v>0</v>
      </c>
      <c r="R22" s="357"/>
      <c r="S22" s="352">
        <f t="shared" si="7"/>
        <v>0</v>
      </c>
      <c r="T22" s="357"/>
      <c r="U22" s="352">
        <f t="shared" si="12"/>
        <v>0</v>
      </c>
      <c r="V22" s="369">
        <v>0</v>
      </c>
      <c r="W22" s="352">
        <f>D22*V22</f>
        <v>0</v>
      </c>
      <c r="X22" s="369">
        <v>0</v>
      </c>
      <c r="Y22" s="352">
        <f>D22*X22</f>
        <v>0</v>
      </c>
      <c r="Z22" s="352">
        <f t="shared" si="11"/>
        <v>0</v>
      </c>
    </row>
    <row r="23" spans="1:26" hidden="1">
      <c r="A23" s="350">
        <v>17</v>
      </c>
      <c r="B23" s="356" t="str">
        <f>'[1]CONVÊNIO-EM ---'!B804</f>
        <v>PINTURA</v>
      </c>
      <c r="C23" s="352">
        <v>0</v>
      </c>
      <c r="D23" s="352">
        <f>C23*(1+'[2]PLANILHA CONVÊNIO'!$C$1682)</f>
        <v>0</v>
      </c>
      <c r="E23" s="353" t="e">
        <f t="shared" si="0"/>
        <v>#DIV/0!</v>
      </c>
      <c r="F23" s="357"/>
      <c r="G23" s="352">
        <f t="shared" si="1"/>
        <v>0</v>
      </c>
      <c r="H23" s="357">
        <v>0</v>
      </c>
      <c r="I23" s="352">
        <f t="shared" si="2"/>
        <v>0</v>
      </c>
      <c r="J23" s="357"/>
      <c r="K23" s="352">
        <f t="shared" si="3"/>
        <v>0</v>
      </c>
      <c r="L23" s="357">
        <v>0</v>
      </c>
      <c r="M23" s="352">
        <f t="shared" si="4"/>
        <v>0</v>
      </c>
      <c r="N23" s="357"/>
      <c r="O23" s="352">
        <f t="shared" si="5"/>
        <v>0</v>
      </c>
      <c r="P23" s="357">
        <v>0</v>
      </c>
      <c r="Q23" s="352">
        <f t="shared" si="6"/>
        <v>0</v>
      </c>
      <c r="R23" s="357"/>
      <c r="S23" s="352">
        <f t="shared" si="7"/>
        <v>0</v>
      </c>
      <c r="T23" s="357">
        <v>0</v>
      </c>
      <c r="U23" s="352">
        <f t="shared" si="12"/>
        <v>0</v>
      </c>
      <c r="V23" s="357"/>
      <c r="W23" s="352">
        <f t="shared" si="9"/>
        <v>0</v>
      </c>
      <c r="X23" s="357">
        <v>0</v>
      </c>
      <c r="Y23" s="352">
        <f t="shared" si="10"/>
        <v>0</v>
      </c>
      <c r="Z23" s="352">
        <f t="shared" si="11"/>
        <v>0</v>
      </c>
    </row>
    <row r="24" spans="1:26" hidden="1">
      <c r="A24" s="355">
        <v>18</v>
      </c>
      <c r="B24" s="356" t="str">
        <f>'[1]CONVÊNIO-EM ---'!B838</f>
        <v>BANCADAS, PRATELEIRAS E DIVISÓRIAS</v>
      </c>
      <c r="C24" s="352">
        <v>0</v>
      </c>
      <c r="D24" s="352">
        <f>C24*(1+'[2]PLANILHA CONVÊNIO'!$C$1682)</f>
        <v>0</v>
      </c>
      <c r="E24" s="353" t="e">
        <f t="shared" si="0"/>
        <v>#DIV/0!</v>
      </c>
      <c r="F24" s="357"/>
      <c r="G24" s="352">
        <f t="shared" si="1"/>
        <v>0</v>
      </c>
      <c r="H24" s="357"/>
      <c r="I24" s="352">
        <f t="shared" si="2"/>
        <v>0</v>
      </c>
      <c r="J24" s="357"/>
      <c r="K24" s="352">
        <f t="shared" si="3"/>
        <v>0</v>
      </c>
      <c r="L24" s="357"/>
      <c r="M24" s="352">
        <f t="shared" si="4"/>
        <v>0</v>
      </c>
      <c r="N24" s="357"/>
      <c r="O24" s="352">
        <f t="shared" si="5"/>
        <v>0</v>
      </c>
      <c r="P24" s="357"/>
      <c r="Q24" s="352">
        <f t="shared" si="6"/>
        <v>0</v>
      </c>
      <c r="R24" s="357"/>
      <c r="S24" s="352">
        <f t="shared" si="7"/>
        <v>0</v>
      </c>
      <c r="T24" s="357"/>
      <c r="U24" s="352">
        <f t="shared" si="12"/>
        <v>0</v>
      </c>
      <c r="V24" s="357"/>
      <c r="W24" s="352">
        <f t="shared" si="9"/>
        <v>0</v>
      </c>
      <c r="X24" s="357"/>
      <c r="Y24" s="352">
        <f t="shared" si="10"/>
        <v>0</v>
      </c>
      <c r="Z24" s="352">
        <f t="shared" si="11"/>
        <v>0</v>
      </c>
    </row>
    <row r="25" spans="1:26" hidden="1">
      <c r="A25" s="350">
        <v>19</v>
      </c>
      <c r="B25" s="356" t="str">
        <f>'[1]CONVÊNIO-EM ---'!B872</f>
        <v>DIVERSOS</v>
      </c>
      <c r="C25" s="352">
        <f>'[2]PLANILHA CONVÊNIO'!F1402</f>
        <v>0</v>
      </c>
      <c r="D25" s="352">
        <f>C25*(1+'[2]PLANILHA CONVÊNIO'!$C$1682)</f>
        <v>0</v>
      </c>
      <c r="E25" s="353" t="e">
        <f t="shared" si="0"/>
        <v>#DIV/0!</v>
      </c>
      <c r="F25" s="357"/>
      <c r="G25" s="352">
        <f t="shared" si="1"/>
        <v>0</v>
      </c>
      <c r="H25" s="357"/>
      <c r="I25" s="352">
        <f t="shared" si="2"/>
        <v>0</v>
      </c>
      <c r="J25" s="357"/>
      <c r="K25" s="352">
        <f t="shared" si="3"/>
        <v>0</v>
      </c>
      <c r="L25" s="357"/>
      <c r="M25" s="352">
        <f t="shared" si="4"/>
        <v>0</v>
      </c>
      <c r="N25" s="357"/>
      <c r="O25" s="352">
        <f t="shared" si="5"/>
        <v>0</v>
      </c>
      <c r="P25" s="357"/>
      <c r="Q25" s="352">
        <f t="shared" si="6"/>
        <v>0</v>
      </c>
      <c r="R25" s="357"/>
      <c r="S25" s="352">
        <f t="shared" si="7"/>
        <v>0</v>
      </c>
      <c r="T25" s="357"/>
      <c r="U25" s="352">
        <f t="shared" si="12"/>
        <v>0</v>
      </c>
      <c r="V25" s="357"/>
      <c r="W25" s="352">
        <f t="shared" si="9"/>
        <v>0</v>
      </c>
      <c r="X25" s="357"/>
      <c r="Y25" s="352">
        <f t="shared" si="10"/>
        <v>0</v>
      </c>
      <c r="Z25" s="352">
        <f t="shared" si="11"/>
        <v>0</v>
      </c>
    </row>
    <row r="26" spans="1:26" hidden="1">
      <c r="A26" s="350">
        <v>20</v>
      </c>
      <c r="B26" s="356" t="str">
        <f>'[1]CONVÊNIO-EM ---'!B914</f>
        <v>QUADRA</v>
      </c>
      <c r="C26" s="352">
        <f>'[2]PLANILHA CONVÊNIO'!F1479</f>
        <v>0</v>
      </c>
      <c r="D26" s="352">
        <f>C26*(1+'[2]PLANILHA CONVÊNIO'!$C$1682)</f>
        <v>0</v>
      </c>
      <c r="E26" s="353" t="e">
        <f t="shared" si="0"/>
        <v>#DIV/0!</v>
      </c>
      <c r="F26" s="357"/>
      <c r="G26" s="352">
        <f t="shared" si="1"/>
        <v>0</v>
      </c>
      <c r="H26" s="357"/>
      <c r="I26" s="352">
        <f t="shared" si="2"/>
        <v>0</v>
      </c>
      <c r="J26" s="357"/>
      <c r="K26" s="352">
        <f t="shared" si="3"/>
        <v>0</v>
      </c>
      <c r="L26" s="357"/>
      <c r="M26" s="352">
        <f t="shared" si="4"/>
        <v>0</v>
      </c>
      <c r="N26" s="357"/>
      <c r="O26" s="352">
        <f t="shared" si="5"/>
        <v>0</v>
      </c>
      <c r="P26" s="357"/>
      <c r="Q26" s="352">
        <f t="shared" si="6"/>
        <v>0</v>
      </c>
      <c r="R26" s="357"/>
      <c r="S26" s="352">
        <f t="shared" si="7"/>
        <v>0</v>
      </c>
      <c r="T26" s="357"/>
      <c r="U26" s="352">
        <f t="shared" si="12"/>
        <v>0</v>
      </c>
      <c r="V26" s="357"/>
      <c r="W26" s="352">
        <f t="shared" si="9"/>
        <v>0</v>
      </c>
      <c r="X26" s="357"/>
      <c r="Y26" s="352">
        <f t="shared" si="10"/>
        <v>0</v>
      </c>
      <c r="Z26" s="352">
        <f t="shared" si="11"/>
        <v>0</v>
      </c>
    </row>
    <row r="27" spans="1:26" hidden="1">
      <c r="A27" s="355">
        <v>21</v>
      </c>
      <c r="B27" s="356" t="str">
        <f>'[1]CONVÊNIO-EM ---'!B967</f>
        <v>FOSSAS, FILTROS, CAIXAS E SUMIDOUROS</v>
      </c>
      <c r="C27" s="352">
        <f>'[2]PLANILHA CONVÊNIO'!F1510</f>
        <v>0</v>
      </c>
      <c r="D27" s="352">
        <f>C27*(1+'[2]PLANILHA CONVÊNIO'!$C$1682)</f>
        <v>0</v>
      </c>
      <c r="E27" s="353" t="e">
        <f t="shared" si="0"/>
        <v>#DIV/0!</v>
      </c>
      <c r="F27" s="357"/>
      <c r="G27" s="352">
        <f t="shared" si="1"/>
        <v>0</v>
      </c>
      <c r="H27" s="357"/>
      <c r="I27" s="352">
        <f t="shared" si="2"/>
        <v>0</v>
      </c>
      <c r="J27" s="357"/>
      <c r="K27" s="352">
        <f t="shared" si="3"/>
        <v>0</v>
      </c>
      <c r="L27" s="357"/>
      <c r="M27" s="352">
        <f t="shared" si="4"/>
        <v>0</v>
      </c>
      <c r="N27" s="357"/>
      <c r="O27" s="352">
        <f t="shared" si="5"/>
        <v>0</v>
      </c>
      <c r="P27" s="357"/>
      <c r="Q27" s="352">
        <f t="shared" si="6"/>
        <v>0</v>
      </c>
      <c r="R27" s="357"/>
      <c r="S27" s="352">
        <f t="shared" si="7"/>
        <v>0</v>
      </c>
      <c r="T27" s="357"/>
      <c r="U27" s="352">
        <f t="shared" si="12"/>
        <v>0</v>
      </c>
      <c r="V27" s="357"/>
      <c r="W27" s="352">
        <f t="shared" si="9"/>
        <v>0</v>
      </c>
      <c r="X27" s="357"/>
      <c r="Y27" s="352">
        <f t="shared" si="10"/>
        <v>0</v>
      </c>
      <c r="Z27" s="352">
        <f t="shared" si="11"/>
        <v>0</v>
      </c>
    </row>
    <row r="28" spans="1:26" hidden="1">
      <c r="A28" s="350">
        <v>22</v>
      </c>
      <c r="B28" s="356" t="str">
        <f>'[1]CONVÊNIO-EM ---'!B985</f>
        <v>LIMPEZA</v>
      </c>
      <c r="C28" s="352">
        <f>'[2]PLANILHA CONVÊNIO'!F1528</f>
        <v>0</v>
      </c>
      <c r="D28" s="352">
        <f>C28*(1+'[2]PLANILHA CONVÊNIO'!$C$1682)</f>
        <v>0</v>
      </c>
      <c r="E28" s="353" t="e">
        <f t="shared" si="0"/>
        <v>#DIV/0!</v>
      </c>
      <c r="F28" s="357"/>
      <c r="G28" s="352">
        <f t="shared" si="1"/>
        <v>0</v>
      </c>
      <c r="H28" s="357"/>
      <c r="I28" s="352">
        <f t="shared" si="2"/>
        <v>0</v>
      </c>
      <c r="J28" s="357"/>
      <c r="K28" s="352">
        <f t="shared" si="3"/>
        <v>0</v>
      </c>
      <c r="L28" s="357"/>
      <c r="M28" s="352">
        <f t="shared" si="4"/>
        <v>0</v>
      </c>
      <c r="N28" s="357"/>
      <c r="O28" s="352">
        <f t="shared" si="5"/>
        <v>0</v>
      </c>
      <c r="P28" s="357"/>
      <c r="Q28" s="352">
        <f t="shared" si="6"/>
        <v>0</v>
      </c>
      <c r="R28" s="357"/>
      <c r="S28" s="352">
        <f t="shared" si="7"/>
        <v>0</v>
      </c>
      <c r="T28" s="357"/>
      <c r="U28" s="352">
        <f t="shared" si="12"/>
        <v>0</v>
      </c>
      <c r="V28" s="357"/>
      <c r="W28" s="352">
        <f t="shared" si="9"/>
        <v>0</v>
      </c>
      <c r="X28" s="357"/>
      <c r="Y28" s="352">
        <f t="shared" si="10"/>
        <v>0</v>
      </c>
      <c r="Z28" s="352">
        <f t="shared" si="11"/>
        <v>0</v>
      </c>
    </row>
    <row r="29" spans="1:26" hidden="1">
      <c r="A29" s="350">
        <v>23</v>
      </c>
      <c r="B29" s="356" t="str">
        <f>'[1]CONVÊNIO-EM ---'!B998</f>
        <v>DETECÇÃO, COMBATE E PREVENÇÃO A INCÊNDIO</v>
      </c>
      <c r="C29" s="352">
        <f>'[2]PLANILHA CONVÊNIO'!F1680</f>
        <v>0</v>
      </c>
      <c r="D29" s="352">
        <f>C29*(1+'[2]PLANILHA CONVÊNIO'!$C$1682)</f>
        <v>0</v>
      </c>
      <c r="E29" s="353" t="e">
        <f t="shared" si="0"/>
        <v>#DIV/0!</v>
      </c>
      <c r="F29" s="357"/>
      <c r="G29" s="352">
        <f t="shared" si="1"/>
        <v>0</v>
      </c>
      <c r="H29" s="357"/>
      <c r="I29" s="352">
        <f t="shared" si="2"/>
        <v>0</v>
      </c>
      <c r="J29" s="357"/>
      <c r="K29" s="352">
        <f t="shared" si="3"/>
        <v>0</v>
      </c>
      <c r="L29" s="357"/>
      <c r="M29" s="352">
        <f t="shared" si="4"/>
        <v>0</v>
      </c>
      <c r="N29" s="357"/>
      <c r="O29" s="352">
        <f t="shared" si="5"/>
        <v>0</v>
      </c>
      <c r="P29" s="357"/>
      <c r="Q29" s="352">
        <f t="shared" si="6"/>
        <v>0</v>
      </c>
      <c r="R29" s="357"/>
      <c r="S29" s="352">
        <f t="shared" si="7"/>
        <v>0</v>
      </c>
      <c r="T29" s="357"/>
      <c r="U29" s="352">
        <f t="shared" si="12"/>
        <v>0</v>
      </c>
      <c r="V29" s="357"/>
      <c r="W29" s="352">
        <f t="shared" si="9"/>
        <v>0</v>
      </c>
      <c r="X29" s="357"/>
      <c r="Y29" s="352">
        <f t="shared" si="10"/>
        <v>0</v>
      </c>
      <c r="Z29" s="352">
        <f t="shared" si="11"/>
        <v>0</v>
      </c>
    </row>
    <row r="30" spans="1:26">
      <c r="A30" s="350" t="str">
        <f>orcamento!A32</f>
        <v>1.5</v>
      </c>
      <c r="B30" s="453" t="str">
        <f>orcamento!B32</f>
        <v xml:space="preserve">PINTURA </v>
      </c>
      <c r="C30" s="352">
        <f>orcamento!I32</f>
        <v>0</v>
      </c>
      <c r="D30" s="352">
        <f>orcamento!J32</f>
        <v>0</v>
      </c>
      <c r="E30" s="353"/>
      <c r="F30" s="452"/>
      <c r="G30" s="352"/>
      <c r="H30" s="452">
        <v>1</v>
      </c>
      <c r="I30" s="352">
        <f>D30*H30</f>
        <v>0</v>
      </c>
      <c r="J30" s="452"/>
      <c r="K30" s="352"/>
      <c r="L30" s="452"/>
      <c r="M30" s="352"/>
      <c r="N30" s="452"/>
      <c r="O30" s="352"/>
      <c r="P30" s="452"/>
      <c r="Q30" s="352"/>
      <c r="R30" s="452"/>
      <c r="S30" s="352"/>
      <c r="T30" s="452"/>
      <c r="U30" s="352"/>
      <c r="V30" s="452"/>
      <c r="W30" s="352"/>
      <c r="X30" s="452"/>
      <c r="Y30" s="352"/>
      <c r="Z30" s="352">
        <f t="shared" si="11"/>
        <v>0</v>
      </c>
    </row>
    <row r="31" spans="1:26" ht="15.6">
      <c r="A31" s="524" t="s">
        <v>288</v>
      </c>
      <c r="B31" s="524"/>
      <c r="C31" s="359">
        <v>0</v>
      </c>
      <c r="D31" s="359"/>
      <c r="E31" s="360"/>
      <c r="F31" s="373" t="e">
        <f>G31/D32</f>
        <v>#DIV/0!</v>
      </c>
      <c r="G31" s="375">
        <f>SUM(G7:G29)</f>
        <v>0</v>
      </c>
      <c r="H31" s="372" t="e">
        <f>I31/D32</f>
        <v>#DIV/0!</v>
      </c>
      <c r="I31" s="375">
        <f>SUM(I7:I30)</f>
        <v>0</v>
      </c>
      <c r="J31" s="373" t="e">
        <f>K31/D32</f>
        <v>#DIV/0!</v>
      </c>
      <c r="K31" s="375">
        <f>SUM(K7:K29)</f>
        <v>0</v>
      </c>
      <c r="L31" s="374" t="e">
        <f>M31/D32</f>
        <v>#DIV/0!</v>
      </c>
      <c r="M31" s="375">
        <f>SUM(M7:M29)</f>
        <v>0</v>
      </c>
      <c r="N31" s="373" t="e">
        <f>O31/D32</f>
        <v>#DIV/0!</v>
      </c>
      <c r="O31" s="375">
        <f>SUM(O7:O29)</f>
        <v>0</v>
      </c>
      <c r="P31" s="372" t="e">
        <f>Q31/D32</f>
        <v>#DIV/0!</v>
      </c>
      <c r="Q31" s="375">
        <f>SUM(Q7:Q29)</f>
        <v>0</v>
      </c>
      <c r="R31" s="373" t="e">
        <f>S31/D32</f>
        <v>#DIV/0!</v>
      </c>
      <c r="S31" s="375">
        <f>SUM(S7:S29)</f>
        <v>0</v>
      </c>
      <c r="T31" s="374" t="e">
        <f>U31/D32</f>
        <v>#DIV/0!</v>
      </c>
      <c r="U31" s="375">
        <f>SUM(U7:U29)</f>
        <v>0</v>
      </c>
      <c r="V31" s="373" t="e">
        <f>W31/D32</f>
        <v>#DIV/0!</v>
      </c>
      <c r="W31" s="375">
        <f>SUM(W7:W29)</f>
        <v>0</v>
      </c>
      <c r="X31" s="372" t="e">
        <f>Y31/D32</f>
        <v>#DIV/0!</v>
      </c>
      <c r="Y31" s="375">
        <f>SUM(Y7:Y29)</f>
        <v>0</v>
      </c>
      <c r="Z31" s="359">
        <f>SUM(Z7:Z30)</f>
        <v>0</v>
      </c>
    </row>
    <row r="32" spans="1:26" ht="15.6">
      <c r="A32" s="524" t="s">
        <v>289</v>
      </c>
      <c r="B32" s="524"/>
      <c r="C32" s="361">
        <f>SUM(C7:C29)</f>
        <v>0</v>
      </c>
      <c r="D32" s="361">
        <f>SUM(D7:D31)</f>
        <v>0</v>
      </c>
      <c r="E32" s="362" t="e">
        <f>SUM(E7:E31)</f>
        <v>#DIV/0!</v>
      </c>
      <c r="F32" s="371" t="e">
        <f>G32/D32</f>
        <v>#DIV/0!</v>
      </c>
      <c r="G32" s="359">
        <f>G31</f>
        <v>0</v>
      </c>
      <c r="H32" s="371" t="e">
        <f>I32/D32</f>
        <v>#DIV/0!</v>
      </c>
      <c r="I32" s="359">
        <f>I31+G32</f>
        <v>0</v>
      </c>
      <c r="J32" s="371" t="e">
        <f>K32/D32</f>
        <v>#DIV/0!</v>
      </c>
      <c r="K32" s="359">
        <f>K31+I32</f>
        <v>0</v>
      </c>
      <c r="L32" s="371" t="e">
        <f>M32/D32</f>
        <v>#DIV/0!</v>
      </c>
      <c r="M32" s="359">
        <f>M31+K32</f>
        <v>0</v>
      </c>
      <c r="N32" s="371" t="e">
        <f>O32/D32</f>
        <v>#DIV/0!</v>
      </c>
      <c r="O32" s="359">
        <f>O31+M32</f>
        <v>0</v>
      </c>
      <c r="P32" s="371" t="e">
        <f>Q32/D32</f>
        <v>#DIV/0!</v>
      </c>
      <c r="Q32" s="359">
        <f>Q31+O32</f>
        <v>0</v>
      </c>
      <c r="R32" s="371" t="e">
        <f>S32/D32</f>
        <v>#DIV/0!</v>
      </c>
      <c r="S32" s="359">
        <f>S31+Q32</f>
        <v>0</v>
      </c>
      <c r="T32" s="371" t="e">
        <f>U32/D32</f>
        <v>#DIV/0!</v>
      </c>
      <c r="U32" s="359">
        <f>U31+S32</f>
        <v>0</v>
      </c>
      <c r="V32" s="371" t="e">
        <f>W32/D32</f>
        <v>#DIV/0!</v>
      </c>
      <c r="W32" s="359">
        <f>W31+U32</f>
        <v>0</v>
      </c>
      <c r="X32" s="371" t="e">
        <f>Y32/D32</f>
        <v>#DIV/0!</v>
      </c>
      <c r="Y32" s="359">
        <f>Y31+W32</f>
        <v>0</v>
      </c>
      <c r="Z32" s="361">
        <f>Z31</f>
        <v>0</v>
      </c>
    </row>
    <row r="33" spans="1:26">
      <c r="A33" s="532" t="s">
        <v>333</v>
      </c>
      <c r="B33" s="533"/>
      <c r="C33" s="533"/>
      <c r="D33" s="533"/>
      <c r="E33" s="533"/>
      <c r="F33" s="533"/>
      <c r="G33" s="533"/>
      <c r="H33" s="533"/>
      <c r="I33" s="533"/>
      <c r="J33" s="533"/>
      <c r="K33" s="533"/>
      <c r="L33" s="533"/>
      <c r="M33" s="533"/>
      <c r="N33" s="533"/>
      <c r="O33" s="533"/>
      <c r="P33" s="533"/>
      <c r="Q33" s="533"/>
      <c r="R33" s="533"/>
      <c r="S33" s="533"/>
      <c r="T33" s="533"/>
      <c r="U33" s="533"/>
      <c r="V33" s="533"/>
      <c r="W33" s="533"/>
      <c r="X33" s="533"/>
      <c r="Y33" s="533"/>
      <c r="Z33" s="534"/>
    </row>
    <row r="34" spans="1:26">
      <c r="A34" s="532" t="s">
        <v>334</v>
      </c>
      <c r="B34" s="533"/>
      <c r="C34" s="533"/>
      <c r="D34" s="533"/>
      <c r="E34" s="533"/>
      <c r="F34" s="533"/>
      <c r="G34" s="533"/>
      <c r="H34" s="533"/>
      <c r="I34" s="533"/>
      <c r="J34" s="533"/>
      <c r="K34" s="533"/>
      <c r="L34" s="533"/>
      <c r="M34" s="533"/>
      <c r="N34" s="533"/>
      <c r="O34" s="533"/>
      <c r="P34" s="533"/>
      <c r="Q34" s="533"/>
      <c r="R34" s="533"/>
      <c r="S34" s="533"/>
      <c r="T34" s="533"/>
      <c r="U34" s="533"/>
      <c r="V34" s="533"/>
      <c r="W34" s="533"/>
      <c r="X34" s="533"/>
      <c r="Y34" s="533"/>
      <c r="Z34" s="534"/>
    </row>
    <row r="35" spans="1:26">
      <c r="A35" s="532" t="s">
        <v>325</v>
      </c>
      <c r="B35" s="533"/>
      <c r="C35" s="533"/>
      <c r="D35" s="533"/>
      <c r="E35" s="533"/>
      <c r="F35" s="533"/>
      <c r="G35" s="533"/>
      <c r="H35" s="533"/>
      <c r="I35" s="533"/>
      <c r="J35" s="533"/>
      <c r="K35" s="533"/>
      <c r="L35" s="533"/>
      <c r="M35" s="533"/>
      <c r="N35" s="533"/>
      <c r="O35" s="533"/>
      <c r="P35" s="533"/>
      <c r="Q35" s="533"/>
      <c r="R35" s="533"/>
      <c r="S35" s="533"/>
      <c r="T35" s="533"/>
      <c r="U35" s="533"/>
      <c r="V35" s="533"/>
      <c r="W35" s="533"/>
      <c r="X35" s="533"/>
      <c r="Y35" s="533"/>
      <c r="Z35" s="534"/>
    </row>
    <row r="36" spans="1:26">
      <c r="A36" s="394"/>
      <c r="B36" s="394"/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4"/>
      <c r="X36" s="394"/>
      <c r="Y36" s="394"/>
      <c r="Z36" s="394"/>
    </row>
    <row r="37" spans="1:26">
      <c r="A37" s="394"/>
      <c r="B37" s="394"/>
      <c r="C37" s="394"/>
      <c r="D37" s="394"/>
      <c r="E37" s="394"/>
      <c r="F37" s="4"/>
      <c r="G37" s="4"/>
      <c r="H37" s="4"/>
      <c r="I37" s="394"/>
      <c r="J37" s="394"/>
      <c r="K37" s="394"/>
      <c r="L37" s="394"/>
      <c r="M37" s="394"/>
      <c r="N37" s="394"/>
      <c r="O37" s="394"/>
      <c r="P37" s="394"/>
      <c r="Q37" s="394"/>
      <c r="R37" s="394"/>
      <c r="S37" s="394"/>
      <c r="T37" s="394"/>
      <c r="U37" s="394"/>
      <c r="V37" s="394"/>
      <c r="W37" s="394"/>
      <c r="X37" s="394"/>
      <c r="Y37" s="394"/>
      <c r="Z37" s="394"/>
    </row>
    <row r="38" spans="1:26">
      <c r="F38" s="520" t="s">
        <v>331</v>
      </c>
      <c r="G38" s="520"/>
      <c r="H38" s="520"/>
    </row>
    <row r="39" spans="1:26">
      <c r="F39" s="521" t="s">
        <v>332</v>
      </c>
      <c r="G39" s="521"/>
      <c r="H39" s="521"/>
    </row>
    <row r="40" spans="1:26">
      <c r="F40" s="387"/>
      <c r="G40" s="387"/>
      <c r="H40" s="387"/>
    </row>
    <row r="41" spans="1:26">
      <c r="F41" s="387"/>
      <c r="G41" s="387"/>
      <c r="H41" s="387"/>
    </row>
    <row r="42" spans="1:26">
      <c r="F42" s="517" t="s">
        <v>323</v>
      </c>
      <c r="G42" s="517"/>
      <c r="H42" s="517"/>
      <c r="P42" s="20"/>
    </row>
    <row r="43" spans="1:26">
      <c r="F43" s="491" t="s">
        <v>30</v>
      </c>
      <c r="G43" s="491"/>
      <c r="H43" s="491"/>
      <c r="I43" s="491"/>
    </row>
    <row r="44" spans="1:26" ht="15" customHeight="1">
      <c r="F44" s="490" t="s">
        <v>324</v>
      </c>
      <c r="G44" s="490"/>
      <c r="H44" s="490"/>
      <c r="I44" s="490"/>
    </row>
    <row r="45" spans="1:26">
      <c r="E45" s="531" t="s">
        <v>311</v>
      </c>
      <c r="F45" s="531"/>
      <c r="G45" s="531"/>
      <c r="H45" s="531"/>
      <c r="I45" s="531"/>
      <c r="J45" s="531"/>
    </row>
  </sheetData>
  <mergeCells count="28">
    <mergeCell ref="N5:O5"/>
    <mergeCell ref="L5:M5"/>
    <mergeCell ref="J5:K5"/>
    <mergeCell ref="Z5:Z6"/>
    <mergeCell ref="T5:U5"/>
    <mergeCell ref="V5:W5"/>
    <mergeCell ref="X5:Y5"/>
    <mergeCell ref="P5:Q5"/>
    <mergeCell ref="R5:S5"/>
    <mergeCell ref="E45:J45"/>
    <mergeCell ref="F42:H42"/>
    <mergeCell ref="F43:I43"/>
    <mergeCell ref="F44:I44"/>
    <mergeCell ref="A33:Z33"/>
    <mergeCell ref="A34:Z34"/>
    <mergeCell ref="A35:Z35"/>
    <mergeCell ref="F38:H38"/>
    <mergeCell ref="F39:H39"/>
    <mergeCell ref="B4:K4"/>
    <mergeCell ref="A31:B31"/>
    <mergeCell ref="A32:B32"/>
    <mergeCell ref="A5:A6"/>
    <mergeCell ref="B5:B6"/>
    <mergeCell ref="C5:C6"/>
    <mergeCell ref="D5:D6"/>
    <mergeCell ref="E5:E6"/>
    <mergeCell ref="F5:G5"/>
    <mergeCell ref="H5:I5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64"/>
  <sheetViews>
    <sheetView topLeftCell="A137" workbookViewId="0">
      <selection activeCell="B150" sqref="B150"/>
    </sheetView>
  </sheetViews>
  <sheetFormatPr defaultRowHeight="14.4"/>
  <cols>
    <col min="1" max="1" width="15" customWidth="1"/>
    <col min="5" max="5" width="10" customWidth="1"/>
    <col min="6" max="6" width="11.33203125" customWidth="1"/>
    <col min="7" max="7" width="10.44140625" customWidth="1"/>
    <col min="9" max="9" width="10.33203125" customWidth="1"/>
    <col min="10" max="10" width="7.88671875" customWidth="1"/>
    <col min="13" max="13" width="10" customWidth="1"/>
    <col min="14" max="14" width="11.5546875" bestFit="1" customWidth="1"/>
  </cols>
  <sheetData>
    <row r="1" spans="1:14">
      <c r="A1" s="571" t="s">
        <v>74</v>
      </c>
      <c r="B1" s="572"/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3"/>
    </row>
    <row r="2" spans="1:14">
      <c r="A2" s="8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84"/>
    </row>
    <row r="3" spans="1:14">
      <c r="A3" s="85" t="s">
        <v>16</v>
      </c>
      <c r="B3" s="574" t="s">
        <v>326</v>
      </c>
      <c r="C3" s="575"/>
      <c r="D3" s="575"/>
      <c r="E3" s="575"/>
      <c r="F3" s="575"/>
      <c r="G3" s="575"/>
      <c r="H3" s="575"/>
      <c r="I3" s="575"/>
      <c r="J3" s="575"/>
      <c r="K3" s="575"/>
      <c r="L3" s="575"/>
      <c r="M3" s="575"/>
      <c r="N3" s="576"/>
    </row>
    <row r="4" spans="1:14">
      <c r="A4" s="83" t="s">
        <v>23</v>
      </c>
      <c r="B4" s="6" t="s">
        <v>327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84"/>
    </row>
    <row r="5" spans="1:14">
      <c r="A5" s="83" t="s">
        <v>17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84"/>
    </row>
    <row r="6" spans="1:14">
      <c r="A6" s="577" t="s">
        <v>75</v>
      </c>
      <c r="B6" s="578"/>
      <c r="C6" s="578"/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9"/>
    </row>
    <row r="7" spans="1:14">
      <c r="A7" s="83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84"/>
    </row>
    <row r="8" spans="1:14">
      <c r="A8" s="86" t="s">
        <v>76</v>
      </c>
      <c r="B8" s="86" t="s">
        <v>77</v>
      </c>
      <c r="C8" s="580" t="s">
        <v>78</v>
      </c>
      <c r="D8" s="580"/>
      <c r="E8" s="580"/>
      <c r="F8" s="580"/>
      <c r="G8" s="580"/>
      <c r="H8" s="580"/>
      <c r="I8" s="580"/>
      <c r="J8" s="580"/>
      <c r="K8" s="580"/>
      <c r="L8" s="580"/>
      <c r="M8" s="580"/>
      <c r="N8" s="580"/>
    </row>
    <row r="9" spans="1:14">
      <c r="A9" s="8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84"/>
    </row>
    <row r="10" spans="1:14">
      <c r="A10" s="257" t="str">
        <f>orcamento!A9</f>
        <v>1.1</v>
      </c>
      <c r="B10" s="258" t="str">
        <f>orcamento!B10</f>
        <v>ED-28427</v>
      </c>
      <c r="C10" s="581" t="str">
        <f>orcamento!B9</f>
        <v>SERVIÇOS PRELIMINARES</v>
      </c>
      <c r="D10" s="581"/>
      <c r="E10" s="581"/>
      <c r="F10" s="581"/>
      <c r="G10" s="581"/>
      <c r="H10" s="581"/>
      <c r="I10" s="581"/>
      <c r="J10" s="581"/>
      <c r="K10" s="581"/>
      <c r="L10" s="581"/>
      <c r="M10" s="581"/>
      <c r="N10" s="581"/>
    </row>
    <row r="11" spans="1:14" ht="53.25" customHeight="1">
      <c r="A11" s="262" t="s">
        <v>185</v>
      </c>
      <c r="B11" s="263" t="str">
        <f>orcamento!B10</f>
        <v>ED-28427</v>
      </c>
      <c r="C11" s="582" t="str">
        <f>orcamento!C10</f>
        <v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v>
      </c>
      <c r="D11" s="582"/>
      <c r="E11" s="582"/>
      <c r="F11" s="582"/>
      <c r="G11" s="582"/>
      <c r="H11" s="582"/>
      <c r="I11" s="582"/>
      <c r="J11" s="582"/>
      <c r="K11" s="582"/>
      <c r="L11" s="582"/>
      <c r="M11" s="264" t="s">
        <v>79</v>
      </c>
      <c r="N11" s="265" t="s">
        <v>100</v>
      </c>
    </row>
    <row r="12" spans="1:14">
      <c r="A12" s="266"/>
      <c r="B12" s="267"/>
      <c r="C12" s="585" t="s">
        <v>81</v>
      </c>
      <c r="D12" s="585"/>
      <c r="E12" s="585"/>
      <c r="F12" s="585"/>
      <c r="G12" s="585"/>
      <c r="H12" s="268" t="s">
        <v>49</v>
      </c>
      <c r="I12" s="268" t="s">
        <v>82</v>
      </c>
      <c r="J12" s="268" t="s">
        <v>65</v>
      </c>
      <c r="K12" s="268" t="s">
        <v>56</v>
      </c>
      <c r="L12" s="268" t="s">
        <v>83</v>
      </c>
      <c r="M12" s="267" t="s">
        <v>84</v>
      </c>
      <c r="N12" s="269" t="s">
        <v>85</v>
      </c>
    </row>
    <row r="13" spans="1:14">
      <c r="A13" s="270"/>
      <c r="B13" s="271"/>
      <c r="C13" s="586" t="s">
        <v>86</v>
      </c>
      <c r="D13" s="586"/>
      <c r="E13" s="586"/>
      <c r="F13" s="586"/>
      <c r="G13" s="586"/>
      <c r="H13" s="272">
        <v>1</v>
      </c>
      <c r="I13" s="273">
        <v>0</v>
      </c>
      <c r="J13" s="272">
        <v>1</v>
      </c>
      <c r="K13" s="273">
        <v>0</v>
      </c>
      <c r="L13" s="272">
        <v>1</v>
      </c>
      <c r="M13" s="273">
        <f>H13*J13</f>
        <v>1</v>
      </c>
      <c r="N13" s="274">
        <f>M13</f>
        <v>1</v>
      </c>
    </row>
    <row r="14" spans="1:14">
      <c r="A14" s="259"/>
      <c r="B14" s="260"/>
      <c r="C14" s="275"/>
      <c r="D14" s="275"/>
      <c r="E14" s="275"/>
      <c r="F14" s="275"/>
      <c r="G14" s="275"/>
      <c r="H14" s="276"/>
      <c r="I14" s="277"/>
      <c r="J14" s="276"/>
      <c r="K14" s="277"/>
      <c r="L14" s="276"/>
      <c r="M14" s="277"/>
      <c r="N14" s="278"/>
    </row>
    <row r="15" spans="1:14" ht="23.25" hidden="1" customHeight="1">
      <c r="A15" s="279" t="e">
        <f>orcamento!#REF!</f>
        <v>#REF!</v>
      </c>
      <c r="B15" s="280" t="e">
        <f>orcamento!#REF!</f>
        <v>#REF!</v>
      </c>
      <c r="C15" s="554" t="e">
        <f>orcamento!#REF!</f>
        <v>#REF!</v>
      </c>
      <c r="D15" s="555"/>
      <c r="E15" s="555"/>
      <c r="F15" s="555"/>
      <c r="G15" s="555"/>
      <c r="H15" s="555"/>
      <c r="I15" s="555"/>
      <c r="J15" s="555"/>
      <c r="K15" s="555"/>
      <c r="L15" s="556"/>
      <c r="M15" s="264" t="s">
        <v>79</v>
      </c>
      <c r="N15" s="281" t="s">
        <v>80</v>
      </c>
    </row>
    <row r="16" spans="1:14" hidden="1">
      <c r="A16" s="282"/>
      <c r="B16" s="583"/>
      <c r="C16" s="583"/>
      <c r="D16" s="393"/>
      <c r="E16" s="393"/>
      <c r="F16" s="393"/>
      <c r="G16" s="393"/>
      <c r="H16" s="393"/>
      <c r="I16" s="393"/>
      <c r="J16" s="393"/>
      <c r="K16" s="393"/>
      <c r="L16" s="393"/>
      <c r="M16" s="283" t="s">
        <v>85</v>
      </c>
      <c r="N16" s="284">
        <f>SUM(G19:G35)</f>
        <v>21.057500000000001</v>
      </c>
    </row>
    <row r="17" spans="1:14" hidden="1">
      <c r="A17" s="285"/>
      <c r="B17" s="542" t="s">
        <v>95</v>
      </c>
      <c r="C17" s="542"/>
      <c r="D17" s="542"/>
      <c r="E17" s="393"/>
      <c r="F17" s="393"/>
      <c r="G17" s="393"/>
      <c r="H17" s="393"/>
      <c r="I17" s="393"/>
      <c r="J17" s="393"/>
      <c r="K17" s="393"/>
      <c r="L17" s="286"/>
      <c r="M17" s="283"/>
      <c r="N17" s="287"/>
    </row>
    <row r="18" spans="1:14" hidden="1">
      <c r="A18" s="285"/>
      <c r="B18" s="538" t="s">
        <v>264</v>
      </c>
      <c r="C18" s="538"/>
      <c r="D18" s="397" t="s">
        <v>117</v>
      </c>
      <c r="E18" s="397" t="s">
        <v>118</v>
      </c>
      <c r="F18" s="397" t="s">
        <v>211</v>
      </c>
      <c r="G18" s="396" t="s">
        <v>80</v>
      </c>
      <c r="H18" s="393"/>
      <c r="I18" s="393"/>
      <c r="J18" s="393"/>
      <c r="K18" s="393"/>
      <c r="L18" s="393"/>
      <c r="M18" s="283"/>
      <c r="N18" s="287"/>
    </row>
    <row r="19" spans="1:14" hidden="1">
      <c r="A19" s="285"/>
      <c r="B19" s="539">
        <v>0.65</v>
      </c>
      <c r="C19" s="540"/>
      <c r="D19" s="288">
        <v>0.55000000000000004</v>
      </c>
      <c r="E19" s="288">
        <v>0</v>
      </c>
      <c r="F19" s="288">
        <v>1</v>
      </c>
      <c r="G19" s="288">
        <f>B19*D19*F19</f>
        <v>0.35750000000000004</v>
      </c>
      <c r="H19" s="393"/>
      <c r="I19" s="393"/>
      <c r="J19" s="393"/>
      <c r="K19" s="393"/>
      <c r="L19" s="393"/>
      <c r="M19" s="283"/>
      <c r="N19" s="287"/>
    </row>
    <row r="20" spans="1:14" hidden="1">
      <c r="A20" s="285"/>
      <c r="B20" s="539">
        <v>0.65</v>
      </c>
      <c r="C20" s="540"/>
      <c r="D20" s="288">
        <v>0.6</v>
      </c>
      <c r="E20" s="288">
        <v>0</v>
      </c>
      <c r="F20" s="288">
        <v>1</v>
      </c>
      <c r="G20" s="288">
        <f t="shared" ref="G20:G35" si="0">B20*D20*F20</f>
        <v>0.39</v>
      </c>
      <c r="H20" s="393"/>
      <c r="I20" s="393"/>
      <c r="J20" s="393"/>
      <c r="K20" s="393"/>
      <c r="L20" s="393"/>
      <c r="M20" s="283"/>
      <c r="N20" s="287"/>
    </row>
    <row r="21" spans="1:14" hidden="1">
      <c r="A21" s="285"/>
      <c r="B21" s="539">
        <v>0.7</v>
      </c>
      <c r="C21" s="540"/>
      <c r="D21" s="288">
        <v>0.6</v>
      </c>
      <c r="E21" s="288">
        <v>0</v>
      </c>
      <c r="F21" s="288">
        <v>6</v>
      </c>
      <c r="G21" s="288">
        <f t="shared" si="0"/>
        <v>2.52</v>
      </c>
      <c r="H21" s="393"/>
      <c r="I21" s="393"/>
      <c r="J21" s="393"/>
      <c r="K21" s="393"/>
      <c r="L21" s="393"/>
      <c r="M21" s="283"/>
      <c r="N21" s="287"/>
    </row>
    <row r="22" spans="1:14" hidden="1">
      <c r="A22" s="285"/>
      <c r="B22" s="539">
        <v>0.7</v>
      </c>
      <c r="C22" s="540"/>
      <c r="D22" s="288">
        <v>0.6</v>
      </c>
      <c r="E22" s="288">
        <v>0</v>
      </c>
      <c r="F22" s="288">
        <v>5</v>
      </c>
      <c r="G22" s="288">
        <f t="shared" si="0"/>
        <v>2.1</v>
      </c>
      <c r="H22" s="393"/>
      <c r="I22" s="393"/>
      <c r="J22" s="393"/>
      <c r="K22" s="393"/>
      <c r="L22" s="393"/>
      <c r="M22" s="283"/>
      <c r="N22" s="287"/>
    </row>
    <row r="23" spans="1:14" hidden="1">
      <c r="A23" s="285"/>
      <c r="B23" s="539">
        <v>0.95</v>
      </c>
      <c r="C23" s="540"/>
      <c r="D23" s="288">
        <v>0.8</v>
      </c>
      <c r="E23" s="288">
        <v>0</v>
      </c>
      <c r="F23" s="288">
        <v>3</v>
      </c>
      <c r="G23" s="288">
        <f t="shared" si="0"/>
        <v>2.2800000000000002</v>
      </c>
      <c r="H23" s="393"/>
      <c r="I23" s="393"/>
      <c r="J23" s="393"/>
      <c r="K23" s="393"/>
      <c r="L23" s="393"/>
      <c r="M23" s="283"/>
      <c r="N23" s="287"/>
    </row>
    <row r="24" spans="1:14" ht="14.25" hidden="1" customHeight="1">
      <c r="A24" s="285"/>
      <c r="B24" s="539">
        <v>1.1000000000000001</v>
      </c>
      <c r="C24" s="540"/>
      <c r="D24" s="288">
        <v>0.9</v>
      </c>
      <c r="E24" s="288">
        <v>0</v>
      </c>
      <c r="F24" s="288">
        <v>1</v>
      </c>
      <c r="G24" s="288">
        <f t="shared" si="0"/>
        <v>0.9900000000000001</v>
      </c>
      <c r="H24" s="393"/>
      <c r="I24" s="393"/>
      <c r="J24" s="393"/>
      <c r="K24" s="393"/>
      <c r="L24" s="393"/>
      <c r="M24" s="283"/>
      <c r="N24" s="287"/>
    </row>
    <row r="25" spans="1:14" hidden="1">
      <c r="A25" s="285"/>
      <c r="B25" s="539">
        <v>0.85</v>
      </c>
      <c r="C25" s="540"/>
      <c r="D25" s="288">
        <v>0.65</v>
      </c>
      <c r="E25" s="288">
        <v>0</v>
      </c>
      <c r="F25" s="288">
        <v>1</v>
      </c>
      <c r="G25" s="288">
        <f t="shared" si="0"/>
        <v>0.55249999999999999</v>
      </c>
      <c r="H25" s="393"/>
      <c r="I25" s="393"/>
      <c r="J25" s="393"/>
      <c r="K25" s="393"/>
      <c r="L25" s="393"/>
      <c r="M25" s="283"/>
      <c r="N25" s="287"/>
    </row>
    <row r="26" spans="1:14" hidden="1">
      <c r="A26" s="285"/>
      <c r="B26" s="539">
        <v>1.25</v>
      </c>
      <c r="C26" s="540"/>
      <c r="D26" s="288">
        <v>1.05</v>
      </c>
      <c r="E26" s="288">
        <v>0</v>
      </c>
      <c r="F26" s="288">
        <v>3</v>
      </c>
      <c r="G26" s="288">
        <f t="shared" si="0"/>
        <v>3.9375</v>
      </c>
      <c r="H26" s="393"/>
      <c r="I26" s="393"/>
      <c r="J26" s="393"/>
      <c r="K26" s="393"/>
      <c r="L26" s="393"/>
      <c r="M26" s="283"/>
      <c r="N26" s="287"/>
    </row>
    <row r="27" spans="1:14" hidden="1">
      <c r="A27" s="285"/>
      <c r="B27" s="539">
        <v>0.65</v>
      </c>
      <c r="C27" s="540"/>
      <c r="D27" s="288">
        <v>0.55000000000000004</v>
      </c>
      <c r="E27" s="288">
        <v>0</v>
      </c>
      <c r="F27" s="288">
        <v>3</v>
      </c>
      <c r="G27" s="288">
        <f t="shared" si="0"/>
        <v>1.0725000000000002</v>
      </c>
      <c r="H27" s="393"/>
      <c r="I27" s="393"/>
      <c r="J27" s="393"/>
      <c r="K27" s="393"/>
      <c r="L27" s="393"/>
      <c r="M27" s="283"/>
      <c r="N27" s="287"/>
    </row>
    <row r="28" spans="1:14" hidden="1">
      <c r="A28" s="285"/>
      <c r="B28" s="539">
        <v>0.9</v>
      </c>
      <c r="C28" s="540"/>
      <c r="D28" s="288">
        <v>0.7</v>
      </c>
      <c r="E28" s="288">
        <v>0</v>
      </c>
      <c r="F28" s="288">
        <v>1</v>
      </c>
      <c r="G28" s="288">
        <f t="shared" si="0"/>
        <v>0.63</v>
      </c>
      <c r="H28" s="393"/>
      <c r="I28" s="393"/>
      <c r="J28" s="393"/>
      <c r="K28" s="393"/>
      <c r="L28" s="393"/>
      <c r="M28" s="283"/>
      <c r="N28" s="287"/>
    </row>
    <row r="29" spans="1:14" hidden="1">
      <c r="A29" s="285"/>
      <c r="B29" s="539">
        <v>0.75</v>
      </c>
      <c r="C29" s="540"/>
      <c r="D29" s="288">
        <v>0.65</v>
      </c>
      <c r="E29" s="288">
        <v>0</v>
      </c>
      <c r="F29" s="288">
        <v>1</v>
      </c>
      <c r="G29" s="288">
        <f t="shared" si="0"/>
        <v>0.48750000000000004</v>
      </c>
      <c r="H29" s="393"/>
      <c r="I29" s="393"/>
      <c r="J29" s="393"/>
      <c r="K29" s="393"/>
      <c r="L29" s="393"/>
      <c r="M29" s="283"/>
      <c r="N29" s="287"/>
    </row>
    <row r="30" spans="1:14" hidden="1">
      <c r="A30" s="285"/>
      <c r="B30" s="539">
        <v>0.8</v>
      </c>
      <c r="C30" s="540"/>
      <c r="D30" s="288">
        <v>0.6</v>
      </c>
      <c r="E30" s="288">
        <v>0</v>
      </c>
      <c r="F30" s="288">
        <v>1</v>
      </c>
      <c r="G30" s="288">
        <f t="shared" si="0"/>
        <v>0.48</v>
      </c>
      <c r="H30" s="393"/>
      <c r="I30" s="393"/>
      <c r="J30" s="393"/>
      <c r="K30" s="393"/>
      <c r="L30" s="393"/>
      <c r="M30" s="283"/>
      <c r="N30" s="287"/>
    </row>
    <row r="31" spans="1:14" hidden="1">
      <c r="A31" s="285"/>
      <c r="B31" s="539">
        <v>1.25</v>
      </c>
      <c r="C31" s="540"/>
      <c r="D31" s="288">
        <v>1.1000000000000001</v>
      </c>
      <c r="E31" s="288">
        <v>0</v>
      </c>
      <c r="F31" s="288">
        <v>1</v>
      </c>
      <c r="G31" s="288">
        <f t="shared" si="0"/>
        <v>1.375</v>
      </c>
      <c r="H31" s="393"/>
      <c r="I31" s="393"/>
      <c r="J31" s="393"/>
      <c r="K31" s="393"/>
      <c r="L31" s="393"/>
      <c r="M31" s="283"/>
      <c r="N31" s="287"/>
    </row>
    <row r="32" spans="1:14" hidden="1">
      <c r="A32" s="285"/>
      <c r="B32" s="539">
        <v>0.85</v>
      </c>
      <c r="C32" s="540"/>
      <c r="D32" s="288">
        <v>0.7</v>
      </c>
      <c r="E32" s="288">
        <v>0</v>
      </c>
      <c r="F32" s="288">
        <v>2</v>
      </c>
      <c r="G32" s="288">
        <f t="shared" si="0"/>
        <v>1.19</v>
      </c>
      <c r="H32" s="393"/>
      <c r="I32" s="393"/>
      <c r="J32" s="393"/>
      <c r="K32" s="393"/>
      <c r="L32" s="393"/>
      <c r="M32" s="283"/>
      <c r="N32" s="287"/>
    </row>
    <row r="33" spans="1:14" hidden="1">
      <c r="A33" s="285"/>
      <c r="B33" s="539">
        <v>1.25</v>
      </c>
      <c r="C33" s="540"/>
      <c r="D33" s="288">
        <v>0.95</v>
      </c>
      <c r="E33" s="288">
        <v>0</v>
      </c>
      <c r="F33" s="288">
        <v>1</v>
      </c>
      <c r="G33" s="288">
        <f t="shared" si="0"/>
        <v>1.1875</v>
      </c>
      <c r="H33" s="393"/>
      <c r="I33" s="393"/>
      <c r="J33" s="393"/>
      <c r="K33" s="393"/>
      <c r="L33" s="393"/>
      <c r="M33" s="283"/>
      <c r="N33" s="287"/>
    </row>
    <row r="34" spans="1:14" ht="16.5" hidden="1" customHeight="1">
      <c r="A34" s="285"/>
      <c r="B34" s="539">
        <v>1</v>
      </c>
      <c r="C34" s="540"/>
      <c r="D34" s="288">
        <v>0.7</v>
      </c>
      <c r="E34" s="288">
        <v>0</v>
      </c>
      <c r="F34" s="288">
        <v>1</v>
      </c>
      <c r="G34" s="288">
        <f t="shared" si="0"/>
        <v>0.7</v>
      </c>
      <c r="H34" s="393"/>
      <c r="I34" s="393"/>
      <c r="J34" s="393"/>
      <c r="K34" s="393"/>
      <c r="L34" s="393"/>
      <c r="M34" s="283"/>
      <c r="N34" s="287"/>
    </row>
    <row r="35" spans="1:14" hidden="1">
      <c r="A35" s="285"/>
      <c r="B35" s="539">
        <v>0.95</v>
      </c>
      <c r="C35" s="540"/>
      <c r="D35" s="288">
        <v>0.85</v>
      </c>
      <c r="E35" s="288">
        <v>0</v>
      </c>
      <c r="F35" s="288">
        <v>1</v>
      </c>
      <c r="G35" s="288">
        <f t="shared" si="0"/>
        <v>0.8075</v>
      </c>
      <c r="H35" s="393"/>
      <c r="I35" s="393"/>
      <c r="J35" s="393"/>
      <c r="K35" s="393"/>
      <c r="L35" s="393"/>
      <c r="M35" s="283"/>
      <c r="N35" s="287"/>
    </row>
    <row r="36" spans="1:14" hidden="1">
      <c r="A36" s="282"/>
      <c r="B36" s="395"/>
      <c r="C36" s="392"/>
      <c r="D36" s="392"/>
      <c r="E36" s="393"/>
      <c r="F36" s="393"/>
      <c r="G36" s="393"/>
      <c r="H36" s="393"/>
      <c r="I36" s="393"/>
      <c r="J36" s="393"/>
      <c r="K36" s="393"/>
      <c r="L36" s="393"/>
      <c r="M36" s="283"/>
      <c r="N36" s="287"/>
    </row>
    <row r="37" spans="1:14" ht="27.75" customHeight="1">
      <c r="A37" s="279" t="str">
        <f>orcamento!A11</f>
        <v>1.1.2</v>
      </c>
      <c r="B37" s="280">
        <f>orcamento!B11</f>
        <v>99059</v>
      </c>
      <c r="C37" s="554" t="str">
        <f>orcamento!C11</f>
        <v>LOCACAO CONVENCIONAL DE OBRA, UTILIZANDO GABARITO DE TÁBUAS CORRIDAS PONTALETADAS A CADA 2,00M - 2 UTILIZAÇÕES. AF_10/2018</v>
      </c>
      <c r="D37" s="555"/>
      <c r="E37" s="555"/>
      <c r="F37" s="555"/>
      <c r="G37" s="555"/>
      <c r="H37" s="555"/>
      <c r="I37" s="555"/>
      <c r="J37" s="555"/>
      <c r="K37" s="555"/>
      <c r="L37" s="556"/>
      <c r="M37" s="264" t="s">
        <v>79</v>
      </c>
      <c r="N37" s="281" t="s">
        <v>14</v>
      </c>
    </row>
    <row r="38" spans="1:14">
      <c r="A38" s="282"/>
      <c r="B38" s="583"/>
      <c r="C38" s="583"/>
      <c r="D38" s="393"/>
      <c r="E38" s="393"/>
      <c r="F38" s="393"/>
      <c r="G38" s="393"/>
      <c r="H38" s="393"/>
      <c r="I38" s="393"/>
      <c r="J38" s="393"/>
      <c r="K38" s="393"/>
      <c r="L38" s="393"/>
      <c r="M38" s="283" t="s">
        <v>85</v>
      </c>
      <c r="N38" s="284">
        <f>G41+G42</f>
        <v>13.5</v>
      </c>
    </row>
    <row r="39" spans="1:14">
      <c r="A39" s="285"/>
      <c r="B39" s="584"/>
      <c r="C39" s="584"/>
      <c r="D39" s="584"/>
      <c r="E39" s="286"/>
      <c r="F39" s="286"/>
      <c r="G39" s="286"/>
      <c r="H39" s="286"/>
      <c r="I39" s="286"/>
      <c r="J39" s="286"/>
      <c r="K39" s="286"/>
      <c r="L39" s="286"/>
      <c r="M39" s="283"/>
      <c r="N39" s="287"/>
    </row>
    <row r="40" spans="1:14" ht="15" customHeight="1">
      <c r="A40" s="282"/>
      <c r="B40" s="538" t="s">
        <v>264</v>
      </c>
      <c r="C40" s="538"/>
      <c r="D40" s="396" t="s">
        <v>117</v>
      </c>
      <c r="E40" s="396" t="s">
        <v>118</v>
      </c>
      <c r="F40" s="396" t="s">
        <v>211</v>
      </c>
      <c r="G40" s="396" t="s">
        <v>14</v>
      </c>
      <c r="H40" s="393"/>
      <c r="I40" s="393"/>
      <c r="J40" s="393"/>
      <c r="K40" s="393"/>
      <c r="L40" s="393"/>
      <c r="M40" s="283"/>
      <c r="N40" s="287"/>
    </row>
    <row r="41" spans="1:14">
      <c r="A41" s="282"/>
      <c r="B41" s="612">
        <v>13.5</v>
      </c>
      <c r="C41" s="612"/>
      <c r="D41" s="288">
        <v>0</v>
      </c>
      <c r="E41" s="288">
        <v>0</v>
      </c>
      <c r="F41" s="288">
        <v>1</v>
      </c>
      <c r="G41" s="288">
        <f>B41*F41</f>
        <v>13.5</v>
      </c>
      <c r="H41" s="393"/>
      <c r="I41" s="393"/>
      <c r="J41" s="393"/>
      <c r="K41" s="393"/>
      <c r="L41" s="393"/>
      <c r="M41" s="283"/>
      <c r="N41" s="287"/>
    </row>
    <row r="42" spans="1:14">
      <c r="A42" s="282"/>
      <c r="B42" s="612">
        <v>0</v>
      </c>
      <c r="C42" s="612"/>
      <c r="D42" s="288">
        <v>5</v>
      </c>
      <c r="E42" s="288">
        <v>0</v>
      </c>
      <c r="F42" s="288">
        <v>2</v>
      </c>
      <c r="G42" s="288">
        <f>B42*F42</f>
        <v>0</v>
      </c>
      <c r="H42" s="393"/>
      <c r="I42" s="393"/>
      <c r="J42" s="393"/>
      <c r="K42" s="393"/>
      <c r="L42" s="393"/>
      <c r="M42" s="283"/>
      <c r="N42" s="287"/>
    </row>
    <row r="43" spans="1:14">
      <c r="A43" s="282"/>
      <c r="B43" s="395"/>
      <c r="C43" s="392"/>
      <c r="D43" s="392"/>
      <c r="E43" s="393"/>
      <c r="F43" s="393"/>
      <c r="G43" s="393"/>
      <c r="H43" s="393"/>
      <c r="I43" s="393"/>
      <c r="J43" s="393"/>
      <c r="K43" s="393"/>
      <c r="L43" s="393"/>
      <c r="M43" s="283"/>
      <c r="N43" s="287"/>
    </row>
    <row r="44" spans="1:14">
      <c r="A44" s="282"/>
      <c r="B44" s="296"/>
      <c r="C44" s="297"/>
      <c r="D44" s="297"/>
      <c r="E44" s="298"/>
      <c r="F44" s="298"/>
      <c r="G44" s="298"/>
      <c r="H44" s="298"/>
      <c r="I44" s="298"/>
      <c r="J44" s="298"/>
      <c r="K44" s="298"/>
      <c r="L44" s="298"/>
      <c r="M44" s="299"/>
      <c r="N44" s="300"/>
    </row>
    <row r="45" spans="1:14">
      <c r="A45" s="282"/>
      <c r="B45" s="395"/>
      <c r="C45" s="395"/>
      <c r="D45" s="393"/>
      <c r="E45" s="393"/>
      <c r="F45" s="393"/>
      <c r="G45" s="393"/>
      <c r="H45" s="393"/>
      <c r="I45" s="393"/>
      <c r="J45" s="393"/>
      <c r="K45" s="393"/>
      <c r="L45" s="393"/>
      <c r="M45" s="283"/>
      <c r="N45" s="287"/>
    </row>
    <row r="46" spans="1:14">
      <c r="A46" s="259"/>
      <c r="B46" s="327"/>
      <c r="C46" s="392"/>
      <c r="D46" s="392"/>
      <c r="E46" s="393"/>
      <c r="F46" s="392"/>
      <c r="G46" s="393"/>
      <c r="H46" s="393"/>
      <c r="I46" s="393"/>
      <c r="J46" s="393"/>
      <c r="K46" s="393"/>
      <c r="L46" s="393"/>
      <c r="M46" s="260"/>
      <c r="N46" s="326"/>
    </row>
    <row r="47" spans="1:14">
      <c r="A47" s="289" t="str">
        <f>orcamento!A12</f>
        <v>1.2</v>
      </c>
      <c r="B47" s="320"/>
      <c r="C47" s="611" t="str">
        <f>orcamento!B12</f>
        <v>RAMPA PARA ACESSIBILIDADE E CALÇADA</v>
      </c>
      <c r="D47" s="611"/>
      <c r="E47" s="611"/>
      <c r="F47" s="611"/>
      <c r="G47" s="611"/>
      <c r="H47" s="611"/>
      <c r="I47" s="611"/>
      <c r="J47" s="611"/>
      <c r="K47" s="611"/>
      <c r="L47" s="611"/>
      <c r="M47" s="611"/>
      <c r="N47" s="611"/>
    </row>
    <row r="48" spans="1:14" ht="28.5" customHeight="1">
      <c r="A48" s="279" t="str">
        <f>orcamento!A13</f>
        <v>1.2.1</v>
      </c>
      <c r="B48" s="301" t="str">
        <f>orcamento!B13</f>
        <v>ED-48480</v>
      </c>
      <c r="C48" s="554" t="str">
        <f>orcamento!C13</f>
        <v>DEMOLIÇÃO DE PISO CERÂMICO OU LADRILHO HIDRÁULICO, INCLUSIVE AFASTAMENTO</v>
      </c>
      <c r="D48" s="555"/>
      <c r="E48" s="555"/>
      <c r="F48" s="555"/>
      <c r="G48" s="555"/>
      <c r="H48" s="555"/>
      <c r="I48" s="555"/>
      <c r="J48" s="555"/>
      <c r="K48" s="555"/>
      <c r="L48" s="556"/>
      <c r="M48" s="330" t="s">
        <v>79</v>
      </c>
      <c r="N48" s="398" t="s">
        <v>80</v>
      </c>
    </row>
    <row r="49" spans="1:16">
      <c r="A49" s="302"/>
      <c r="B49" s="296"/>
      <c r="C49" s="297"/>
      <c r="D49" s="297"/>
      <c r="E49" s="298"/>
      <c r="F49" s="298"/>
      <c r="G49" s="298"/>
      <c r="H49" s="298"/>
      <c r="I49" s="298"/>
      <c r="J49" s="298"/>
      <c r="K49" s="298"/>
      <c r="L49" s="298"/>
      <c r="M49" s="299"/>
      <c r="N49" s="293">
        <f>G52</f>
        <v>82.25</v>
      </c>
    </row>
    <row r="50" spans="1:16">
      <c r="A50" s="282"/>
      <c r="B50" s="542" t="s">
        <v>171</v>
      </c>
      <c r="C50" s="542"/>
      <c r="D50" s="542"/>
      <c r="E50" s="393"/>
      <c r="F50" s="393"/>
      <c r="G50" s="393"/>
      <c r="H50" s="393"/>
      <c r="I50" s="393"/>
      <c r="J50" s="393"/>
      <c r="K50" s="393"/>
      <c r="L50" s="393"/>
      <c r="M50" s="283"/>
      <c r="N50" s="287"/>
    </row>
    <row r="51" spans="1:16">
      <c r="A51" s="282"/>
      <c r="B51" s="538" t="s">
        <v>264</v>
      </c>
      <c r="C51" s="538"/>
      <c r="D51" s="396" t="s">
        <v>117</v>
      </c>
      <c r="E51" s="396" t="s">
        <v>118</v>
      </c>
      <c r="F51" s="396" t="s">
        <v>211</v>
      </c>
      <c r="G51" s="396" t="s">
        <v>80</v>
      </c>
      <c r="H51" s="393"/>
      <c r="I51" s="6"/>
      <c r="J51" s="393"/>
      <c r="K51" s="393"/>
      <c r="L51" s="393"/>
      <c r="M51" s="283"/>
      <c r="N51" s="287"/>
    </row>
    <row r="52" spans="1:16">
      <c r="A52" s="282"/>
      <c r="B52" s="539">
        <v>16.45</v>
      </c>
      <c r="C52" s="540"/>
      <c r="D52" s="288">
        <v>5</v>
      </c>
      <c r="E52" s="288">
        <v>0</v>
      </c>
      <c r="F52" s="288">
        <v>1</v>
      </c>
      <c r="G52" s="87">
        <f>B52*D52*F52</f>
        <v>82.25</v>
      </c>
      <c r="H52" s="393"/>
      <c r="I52" s="6"/>
      <c r="J52" s="393"/>
      <c r="K52" s="393"/>
      <c r="L52" s="393"/>
      <c r="M52" s="283"/>
      <c r="N52" s="287"/>
    </row>
    <row r="53" spans="1:16">
      <c r="A53" s="285"/>
      <c r="B53" s="388"/>
      <c r="C53" s="388"/>
      <c r="D53" s="393"/>
      <c r="E53" s="399"/>
      <c r="F53" s="393"/>
      <c r="G53" s="399"/>
      <c r="H53" s="393"/>
      <c r="I53" s="393"/>
      <c r="J53" s="393"/>
      <c r="K53" s="393"/>
      <c r="L53" s="393"/>
      <c r="M53" s="283"/>
      <c r="N53" s="287"/>
    </row>
    <row r="54" spans="1:16">
      <c r="A54" s="321"/>
      <c r="B54" s="322"/>
      <c r="C54" s="323"/>
      <c r="D54" s="323"/>
      <c r="E54" s="323"/>
      <c r="F54" s="323"/>
      <c r="G54" s="323"/>
      <c r="H54" s="323"/>
      <c r="I54" s="323"/>
      <c r="J54" s="323"/>
      <c r="K54" s="323"/>
      <c r="L54" s="323"/>
      <c r="M54" s="294"/>
      <c r="N54" s="295"/>
    </row>
    <row r="55" spans="1:16">
      <c r="A55" s="279" t="str">
        <f>orcamento!A14</f>
        <v>1.2.2</v>
      </c>
      <c r="B55" s="301" t="str">
        <f>orcamento!B14</f>
        <v>ED-51110</v>
      </c>
      <c r="C55" s="554" t="str">
        <f>orcamento!C14</f>
        <v>ESCAVAÇÃO MANUAL DE TERRA (DESATERRO MANUAL)</v>
      </c>
      <c r="D55" s="555"/>
      <c r="E55" s="555"/>
      <c r="F55" s="555"/>
      <c r="G55" s="555"/>
      <c r="H55" s="555"/>
      <c r="I55" s="555"/>
      <c r="J55" s="555"/>
      <c r="K55" s="555"/>
      <c r="L55" s="556"/>
      <c r="M55" s="330" t="s">
        <v>79</v>
      </c>
      <c r="N55" s="398" t="s">
        <v>94</v>
      </c>
    </row>
    <row r="56" spans="1:16">
      <c r="A56" s="302"/>
      <c r="B56" s="296"/>
      <c r="C56" s="297"/>
      <c r="D56" s="297"/>
      <c r="E56" s="298"/>
      <c r="F56" s="298"/>
      <c r="G56" s="298"/>
      <c r="H56" s="298"/>
      <c r="I56" s="298"/>
      <c r="J56" s="298"/>
      <c r="K56" s="298"/>
      <c r="L56" s="298"/>
      <c r="M56" s="299"/>
      <c r="N56" s="293">
        <f>K59</f>
        <v>24.675000000000001</v>
      </c>
    </row>
    <row r="57" spans="1:16">
      <c r="A57" s="282"/>
      <c r="B57" s="542" t="s">
        <v>171</v>
      </c>
      <c r="C57" s="542"/>
      <c r="D57" s="542"/>
      <c r="E57" s="393"/>
      <c r="F57" s="393"/>
      <c r="G57" s="393"/>
      <c r="H57" s="393"/>
      <c r="I57" s="393"/>
      <c r="J57" s="393"/>
      <c r="K57" s="393"/>
      <c r="L57" s="393"/>
      <c r="M57" s="283"/>
      <c r="N57" s="287"/>
    </row>
    <row r="58" spans="1:16">
      <c r="A58" s="282"/>
      <c r="B58" s="542" t="s">
        <v>87</v>
      </c>
      <c r="C58" s="542"/>
      <c r="D58" s="393" t="s">
        <v>88</v>
      </c>
      <c r="E58" s="393" t="s">
        <v>89</v>
      </c>
      <c r="F58" s="393" t="s">
        <v>88</v>
      </c>
      <c r="G58" s="393" t="s">
        <v>90</v>
      </c>
      <c r="H58" s="393" t="s">
        <v>88</v>
      </c>
      <c r="I58" s="393" t="s">
        <v>91</v>
      </c>
      <c r="J58" s="393" t="s">
        <v>92</v>
      </c>
      <c r="K58" s="393" t="s">
        <v>94</v>
      </c>
      <c r="L58" s="393"/>
      <c r="M58" s="283"/>
      <c r="N58" s="287"/>
      <c r="P58" t="s">
        <v>279</v>
      </c>
    </row>
    <row r="59" spans="1:16">
      <c r="A59" s="282"/>
      <c r="B59" s="539">
        <v>16.45</v>
      </c>
      <c r="C59" s="540"/>
      <c r="D59" s="393"/>
      <c r="E59" s="288">
        <v>5</v>
      </c>
      <c r="F59" s="393"/>
      <c r="G59" s="288">
        <v>0.3</v>
      </c>
      <c r="H59" s="393"/>
      <c r="I59" s="288">
        <v>1</v>
      </c>
      <c r="J59" s="393"/>
      <c r="K59" s="288">
        <f>B59*E59*G59*I59</f>
        <v>24.675000000000001</v>
      </c>
      <c r="L59" s="393"/>
      <c r="M59" s="283"/>
      <c r="N59" s="287"/>
    </row>
    <row r="60" spans="1:16">
      <c r="A60" s="289"/>
      <c r="B60" s="320"/>
      <c r="C60" s="290"/>
      <c r="D60" s="291"/>
      <c r="E60" s="291"/>
      <c r="F60" s="291"/>
      <c r="G60" s="291"/>
      <c r="H60" s="291"/>
      <c r="I60" s="291"/>
      <c r="J60" s="291"/>
      <c r="K60" s="291"/>
      <c r="L60" s="292"/>
      <c r="M60" s="324"/>
      <c r="N60" s="324"/>
    </row>
    <row r="61" spans="1:16">
      <c r="A61" s="279" t="str">
        <f>orcamento!A15</f>
        <v>1.2.3</v>
      </c>
      <c r="B61" s="301">
        <f>orcamento!B15</f>
        <v>100576</v>
      </c>
      <c r="C61" s="554" t="str">
        <f>orcamento!C15</f>
        <v>REGULARIZAÇÃO E COMPACTAÇÃO DE SUBLEITO DE SOLO PREDOMINANTEMENTE ARGILOSO. AF_11/2019</v>
      </c>
      <c r="D61" s="555"/>
      <c r="E61" s="555"/>
      <c r="F61" s="555"/>
      <c r="G61" s="555"/>
      <c r="H61" s="555"/>
      <c r="I61" s="555"/>
      <c r="J61" s="555"/>
      <c r="K61" s="555"/>
      <c r="L61" s="556"/>
      <c r="M61" s="330" t="s">
        <v>79</v>
      </c>
      <c r="N61" s="398" t="s">
        <v>80</v>
      </c>
    </row>
    <row r="62" spans="1:16">
      <c r="A62" s="302"/>
      <c r="B62" s="296"/>
      <c r="C62" s="297"/>
      <c r="D62" s="297"/>
      <c r="E62" s="298"/>
      <c r="F62" s="298"/>
      <c r="G62" s="298"/>
      <c r="H62" s="298"/>
      <c r="I62" s="298"/>
      <c r="J62" s="298"/>
      <c r="K62" s="298"/>
      <c r="L62" s="298"/>
      <c r="M62" s="299"/>
      <c r="N62" s="293">
        <f>G64</f>
        <v>82.25</v>
      </c>
    </row>
    <row r="63" spans="1:16">
      <c r="A63" s="282"/>
      <c r="B63" s="538" t="s">
        <v>264</v>
      </c>
      <c r="C63" s="538"/>
      <c r="D63" s="396" t="s">
        <v>117</v>
      </c>
      <c r="E63" s="396" t="s">
        <v>118</v>
      </c>
      <c r="F63" s="396" t="s">
        <v>211</v>
      </c>
      <c r="G63" s="396" t="s">
        <v>80</v>
      </c>
      <c r="H63" s="393"/>
      <c r="I63" s="393"/>
      <c r="J63" s="393"/>
      <c r="K63" s="393"/>
      <c r="L63" s="393"/>
      <c r="M63" s="283"/>
      <c r="N63" s="287"/>
    </row>
    <row r="64" spans="1:16">
      <c r="A64" s="282"/>
      <c r="B64" s="539">
        <v>16.45</v>
      </c>
      <c r="C64" s="540"/>
      <c r="D64" s="288">
        <v>5</v>
      </c>
      <c r="E64" s="288">
        <v>0</v>
      </c>
      <c r="F64" s="288">
        <v>1</v>
      </c>
      <c r="G64" s="87">
        <f>B64*D64*F64</f>
        <v>82.25</v>
      </c>
      <c r="H64" s="393"/>
      <c r="I64" s="393"/>
      <c r="J64" s="393"/>
      <c r="K64" s="393"/>
      <c r="L64" s="393"/>
      <c r="M64" s="283"/>
      <c r="N64" s="287"/>
      <c r="P64" t="s">
        <v>279</v>
      </c>
    </row>
    <row r="65" spans="1:14">
      <c r="A65" s="289"/>
      <c r="B65" s="320"/>
      <c r="C65" s="290"/>
      <c r="D65" s="291"/>
      <c r="E65" s="291"/>
      <c r="F65" s="291"/>
      <c r="G65" s="291"/>
      <c r="H65" s="291"/>
      <c r="I65" s="291"/>
      <c r="J65" s="291"/>
      <c r="K65" s="291"/>
      <c r="L65" s="292"/>
      <c r="M65" s="324"/>
      <c r="N65" s="324"/>
    </row>
    <row r="66" spans="1:14" ht="24.75" customHeight="1">
      <c r="A66" s="279" t="str">
        <f>orcamento!A16</f>
        <v>1.2.4</v>
      </c>
      <c r="B66" s="301">
        <f>orcamento!B16</f>
        <v>94964</v>
      </c>
      <c r="C66" s="554" t="str">
        <f>orcamento!C16</f>
        <v>CONCRETO FCK = 20MPA, TRAÇO 1:2,7:3 (EM MASSA SECA DE CIMENTO/ AREIA MÉDIA/ BRITA 1) - PREPARO MECÂNICO COM BETONEIRA 400 L. AF_05/2021</v>
      </c>
      <c r="D66" s="555"/>
      <c r="E66" s="555"/>
      <c r="F66" s="555"/>
      <c r="G66" s="555"/>
      <c r="H66" s="555"/>
      <c r="I66" s="555"/>
      <c r="J66" s="555"/>
      <c r="K66" s="555"/>
      <c r="L66" s="556"/>
      <c r="M66" s="330" t="s">
        <v>79</v>
      </c>
      <c r="N66" s="398" t="s">
        <v>94</v>
      </c>
    </row>
    <row r="67" spans="1:14">
      <c r="A67" s="302"/>
      <c r="B67" s="296"/>
      <c r="C67" s="297"/>
      <c r="D67" s="297"/>
      <c r="E67" s="298"/>
      <c r="F67" s="298"/>
      <c r="G67" s="298"/>
      <c r="H67" s="298"/>
      <c r="I67" s="298"/>
      <c r="J67" s="298"/>
      <c r="K67" s="298"/>
      <c r="L67" s="298"/>
      <c r="M67" s="299"/>
      <c r="N67" s="293">
        <f>G70</f>
        <v>4.9349999999999996</v>
      </c>
    </row>
    <row r="68" spans="1:14">
      <c r="A68" s="282"/>
      <c r="B68" s="542" t="s">
        <v>171</v>
      </c>
      <c r="C68" s="542"/>
      <c r="D68" s="542"/>
      <c r="E68" s="393"/>
      <c r="F68" s="393"/>
      <c r="G68" s="393"/>
      <c r="H68" s="393"/>
      <c r="I68" s="393"/>
      <c r="J68" s="393"/>
      <c r="K68" s="393"/>
      <c r="L68" s="393"/>
      <c r="M68" s="283"/>
      <c r="N68" s="287"/>
    </row>
    <row r="69" spans="1:14" ht="15" customHeight="1">
      <c r="A69" s="282"/>
      <c r="B69" s="538" t="s">
        <v>264</v>
      </c>
      <c r="C69" s="538"/>
      <c r="D69" s="396" t="s">
        <v>117</v>
      </c>
      <c r="E69" s="396" t="s">
        <v>118</v>
      </c>
      <c r="F69" s="396" t="s">
        <v>211</v>
      </c>
      <c r="G69" s="396" t="s">
        <v>94</v>
      </c>
      <c r="H69" s="393" t="s">
        <v>88</v>
      </c>
      <c r="I69" s="6"/>
      <c r="J69" s="393" t="s">
        <v>92</v>
      </c>
      <c r="K69" s="393"/>
      <c r="L69" s="393"/>
      <c r="M69" s="283"/>
      <c r="N69" s="287"/>
    </row>
    <row r="70" spans="1:14">
      <c r="A70" s="282"/>
      <c r="B70" s="539">
        <v>16.45</v>
      </c>
      <c r="C70" s="540"/>
      <c r="D70" s="288">
        <v>5</v>
      </c>
      <c r="E70" s="288">
        <v>0.06</v>
      </c>
      <c r="F70" s="288">
        <v>1</v>
      </c>
      <c r="G70" s="325">
        <f>B70*D70*E70*F70</f>
        <v>4.9349999999999996</v>
      </c>
      <c r="H70" s="393"/>
      <c r="I70" s="6"/>
      <c r="J70" s="393"/>
      <c r="K70" s="393"/>
      <c r="L70" s="393"/>
      <c r="M70" s="283"/>
      <c r="N70" s="287"/>
    </row>
    <row r="71" spans="1:14">
      <c r="A71" s="259"/>
      <c r="B71" s="392"/>
      <c r="C71" s="392"/>
      <c r="D71" s="392"/>
      <c r="E71" s="393"/>
      <c r="F71" s="392"/>
      <c r="G71" s="393"/>
      <c r="H71" s="393"/>
      <c r="I71" s="393"/>
      <c r="J71" s="393"/>
      <c r="K71" s="393"/>
      <c r="L71" s="393"/>
      <c r="M71" s="260"/>
      <c r="N71" s="261"/>
    </row>
    <row r="72" spans="1:14" ht="30.75" customHeight="1">
      <c r="A72" s="279" t="str">
        <f>orcamento!A17</f>
        <v>1.2.5</v>
      </c>
      <c r="B72" s="301" t="str">
        <f>orcamento!B17</f>
        <v>ED-50568</v>
      </c>
      <c r="C72" s="554" t="str">
        <f>orcamento!C17</f>
        <v>CONTRAPISO DESEMPENADO COM ARGAMASSA, TRAÇO 1:3 (CIMENTO E AREIA), ESP. 30MM</v>
      </c>
      <c r="D72" s="555"/>
      <c r="E72" s="555"/>
      <c r="F72" s="555"/>
      <c r="G72" s="555"/>
      <c r="H72" s="555"/>
      <c r="I72" s="555"/>
      <c r="J72" s="555"/>
      <c r="K72" s="555"/>
      <c r="L72" s="556"/>
      <c r="M72" s="330" t="s">
        <v>79</v>
      </c>
      <c r="N72" s="398" t="s">
        <v>80</v>
      </c>
    </row>
    <row r="73" spans="1:14">
      <c r="A73" s="302"/>
      <c r="B73" s="296"/>
      <c r="C73" s="297"/>
      <c r="D73" s="297"/>
      <c r="E73" s="298"/>
      <c r="F73" s="298"/>
      <c r="G73" s="298"/>
      <c r="H73" s="298"/>
      <c r="I73" s="298"/>
      <c r="J73" s="298"/>
      <c r="K73" s="298"/>
      <c r="L73" s="298"/>
      <c r="M73" s="299"/>
      <c r="N73" s="293">
        <f>G75</f>
        <v>82.25</v>
      </c>
    </row>
    <row r="74" spans="1:14">
      <c r="A74" s="282"/>
      <c r="B74" s="538" t="s">
        <v>264</v>
      </c>
      <c r="C74" s="538"/>
      <c r="D74" s="396" t="s">
        <v>117</v>
      </c>
      <c r="E74" s="396" t="s">
        <v>118</v>
      </c>
      <c r="F74" s="396" t="s">
        <v>211</v>
      </c>
      <c r="G74" s="396" t="s">
        <v>80</v>
      </c>
      <c r="H74" s="393"/>
      <c r="I74" s="393"/>
      <c r="J74" s="393"/>
      <c r="K74" s="393"/>
      <c r="L74" s="393"/>
      <c r="M74" s="283"/>
      <c r="N74" s="287"/>
    </row>
    <row r="75" spans="1:14">
      <c r="A75" s="282"/>
      <c r="B75" s="539">
        <v>16.45</v>
      </c>
      <c r="C75" s="540"/>
      <c r="D75" s="288">
        <v>5</v>
      </c>
      <c r="E75" s="288">
        <v>0</v>
      </c>
      <c r="F75" s="288">
        <v>1</v>
      </c>
      <c r="G75" s="87">
        <f>B75*D75*F75</f>
        <v>82.25</v>
      </c>
      <c r="H75" s="393"/>
      <c r="I75" s="393"/>
      <c r="J75" s="393"/>
      <c r="K75" s="393"/>
      <c r="L75" s="393"/>
      <c r="M75" s="283"/>
      <c r="N75" s="287"/>
    </row>
    <row r="76" spans="1:14">
      <c r="A76" s="285"/>
      <c r="B76" s="392"/>
      <c r="C76" s="392"/>
      <c r="D76" s="393"/>
      <c r="E76" s="393"/>
      <c r="F76" s="393"/>
      <c r="G76" s="6"/>
      <c r="H76" s="393"/>
      <c r="I76" s="393"/>
      <c r="J76" s="393"/>
      <c r="K76" s="393"/>
      <c r="L76" s="393"/>
      <c r="M76" s="283"/>
      <c r="N76" s="287"/>
    </row>
    <row r="77" spans="1:14">
      <c r="A77" s="259"/>
      <c r="B77" s="327"/>
      <c r="C77" s="392"/>
      <c r="D77" s="392"/>
      <c r="E77" s="393"/>
      <c r="F77" s="392"/>
      <c r="G77" s="393"/>
      <c r="H77" s="393"/>
      <c r="I77" s="393"/>
      <c r="J77" s="393"/>
      <c r="K77" s="393"/>
      <c r="L77" s="393"/>
      <c r="M77" s="260"/>
      <c r="N77" s="326"/>
    </row>
    <row r="78" spans="1:14">
      <c r="A78" s="285"/>
      <c r="B78" s="392"/>
      <c r="C78" s="392"/>
      <c r="D78" s="393"/>
      <c r="E78" s="393"/>
      <c r="F78" s="393"/>
      <c r="G78" s="393"/>
      <c r="H78" s="393"/>
      <c r="I78" s="393"/>
      <c r="J78" s="393"/>
      <c r="K78" s="393"/>
      <c r="L78" s="393"/>
      <c r="M78" s="283"/>
      <c r="N78" s="287"/>
    </row>
    <row r="79" spans="1:14">
      <c r="A79" s="259"/>
      <c r="B79" s="392"/>
      <c r="C79" s="392"/>
      <c r="D79" s="392"/>
      <c r="E79" s="393"/>
      <c r="F79" s="392"/>
      <c r="G79" s="393"/>
      <c r="H79" s="393"/>
      <c r="I79" s="393"/>
      <c r="J79" s="393"/>
      <c r="K79" s="393"/>
      <c r="L79" s="393"/>
      <c r="M79" s="260"/>
      <c r="N79" s="326"/>
    </row>
    <row r="80" spans="1:14" ht="25.5" customHeight="1">
      <c r="A80" s="279" t="str">
        <f>orcamento!A18</f>
        <v>1.2.6</v>
      </c>
      <c r="B80" s="301" t="str">
        <f>orcamento!B18</f>
        <v>ED-50629</v>
      </c>
      <c r="C80" s="554" t="str">
        <f>orcamento!C18</f>
        <v>PISO PODOTÁTIL DE BORRACHA, ALERTA, ESP. 12MM, COLORIDA, ASSENTAMENTO COM ARGAMASSA, TRAÇO 1:4 (CIMENTO E AREIA), INCLUSIVE FORNECIMENTO E INSTALAÇÃO</v>
      </c>
      <c r="D80" s="555"/>
      <c r="E80" s="555"/>
      <c r="F80" s="555"/>
      <c r="G80" s="555"/>
      <c r="H80" s="555"/>
      <c r="I80" s="555"/>
      <c r="J80" s="555"/>
      <c r="K80" s="555"/>
      <c r="L80" s="556"/>
      <c r="M80" s="330" t="s">
        <v>79</v>
      </c>
      <c r="N80" s="398" t="s">
        <v>80</v>
      </c>
    </row>
    <row r="81" spans="1:14">
      <c r="A81" s="302"/>
      <c r="B81" s="296"/>
      <c r="C81" s="297"/>
      <c r="D81" s="297"/>
      <c r="E81" s="298"/>
      <c r="F81" s="298"/>
      <c r="G81" s="298"/>
      <c r="H81" s="298"/>
      <c r="I81" s="298"/>
      <c r="J81" s="298"/>
      <c r="K81" s="298"/>
      <c r="L81" s="298"/>
      <c r="M81" s="299"/>
      <c r="N81" s="293">
        <f>G83</f>
        <v>8.2249999999999996</v>
      </c>
    </row>
    <row r="82" spans="1:14">
      <c r="A82" s="282"/>
      <c r="B82" s="538" t="s">
        <v>264</v>
      </c>
      <c r="C82" s="538"/>
      <c r="D82" s="396" t="s">
        <v>117</v>
      </c>
      <c r="E82" s="396" t="s">
        <v>118</v>
      </c>
      <c r="F82" s="396" t="s">
        <v>211</v>
      </c>
      <c r="G82" s="396" t="s">
        <v>80</v>
      </c>
      <c r="H82" s="393"/>
      <c r="I82" s="393"/>
      <c r="J82" s="393"/>
      <c r="K82" s="393"/>
      <c r="L82" s="393"/>
      <c r="M82" s="283"/>
      <c r="N82" s="287"/>
    </row>
    <row r="83" spans="1:14" ht="18" customHeight="1">
      <c r="A83" s="282"/>
      <c r="B83" s="539">
        <v>16.45</v>
      </c>
      <c r="C83" s="540"/>
      <c r="D83" s="288">
        <v>0.5</v>
      </c>
      <c r="E83" s="288">
        <v>0</v>
      </c>
      <c r="F83" s="288">
        <v>1</v>
      </c>
      <c r="G83" s="87">
        <f>B83*D83*F83</f>
        <v>8.2249999999999996</v>
      </c>
      <c r="H83" s="393"/>
      <c r="I83" s="393"/>
      <c r="J83" s="393"/>
      <c r="K83" s="393"/>
      <c r="L83" s="393"/>
      <c r="M83" s="283"/>
      <c r="N83" s="287"/>
    </row>
    <row r="84" spans="1:14" ht="18" customHeight="1">
      <c r="A84" s="285"/>
      <c r="B84" s="392"/>
      <c r="C84" s="392"/>
      <c r="D84" s="393"/>
      <c r="E84" s="393"/>
      <c r="F84" s="393"/>
      <c r="G84" s="6"/>
      <c r="H84" s="393"/>
      <c r="I84" s="393"/>
      <c r="J84" s="393"/>
      <c r="K84" s="393"/>
      <c r="L84" s="393"/>
      <c r="M84" s="283"/>
      <c r="N84" s="287"/>
    </row>
    <row r="85" spans="1:14" ht="39" customHeight="1">
      <c r="A85" s="279" t="str">
        <f>orcamento!A19</f>
        <v>1.2.7</v>
      </c>
      <c r="B85" s="301">
        <f>orcamento!B19</f>
        <v>99839</v>
      </c>
      <c r="C85" s="554" t="str">
        <f>orcamento!C19</f>
        <v>GUARDA-CORPO DE AÇO GALVANIZADO DE 1,10M DE ALTURA, MONTANTES TUBULARES DE 1.1/2 ESPAÇADOS DE 1,20M, TRAVESSA SUPERIOR DE 2 , GRADIL FORMADO POR BARRAS CHATAS EM FERRO DE 32X4,8MM, FIXADO COM CHUMBADOR MECÂNICO. AF_04/2019_PS</v>
      </c>
      <c r="D85" s="555"/>
      <c r="E85" s="555"/>
      <c r="F85" s="555"/>
      <c r="G85" s="555"/>
      <c r="H85" s="555"/>
      <c r="I85" s="555"/>
      <c r="J85" s="555"/>
      <c r="K85" s="555"/>
      <c r="L85" s="556"/>
      <c r="M85" s="330" t="s">
        <v>79</v>
      </c>
      <c r="N85" s="398" t="s">
        <v>80</v>
      </c>
    </row>
    <row r="86" spans="1:14" ht="18" customHeight="1">
      <c r="A86" s="302"/>
      <c r="B86" s="296"/>
      <c r="C86" s="297"/>
      <c r="D86" s="297"/>
      <c r="E86" s="298"/>
      <c r="F86" s="298"/>
      <c r="G86" s="298"/>
      <c r="H86" s="298"/>
      <c r="I86" s="298"/>
      <c r="J86" s="298"/>
      <c r="K86" s="298"/>
      <c r="L86" s="298"/>
      <c r="M86" s="299"/>
      <c r="N86" s="293">
        <f>G88</f>
        <v>9.8000000000000007</v>
      </c>
    </row>
    <row r="87" spans="1:14" ht="18" customHeight="1">
      <c r="A87" s="282"/>
      <c r="B87" s="538" t="s">
        <v>264</v>
      </c>
      <c r="C87" s="538"/>
      <c r="D87" s="396" t="s">
        <v>117</v>
      </c>
      <c r="E87" s="396" t="s">
        <v>118</v>
      </c>
      <c r="F87" s="396" t="s">
        <v>211</v>
      </c>
      <c r="G87" s="396" t="s">
        <v>80</v>
      </c>
      <c r="H87" s="393"/>
      <c r="I87" s="393"/>
      <c r="J87" s="393"/>
      <c r="K87" s="393"/>
      <c r="L87" s="393"/>
      <c r="M87" s="283"/>
      <c r="N87" s="287"/>
    </row>
    <row r="88" spans="1:14" ht="18" customHeight="1">
      <c r="A88" s="282"/>
      <c r="B88" s="539">
        <v>1</v>
      </c>
      <c r="C88" s="540"/>
      <c r="D88" s="288">
        <v>4.9000000000000004</v>
      </c>
      <c r="E88" s="288">
        <v>0</v>
      </c>
      <c r="F88" s="288">
        <v>2</v>
      </c>
      <c r="G88" s="87">
        <f>B88*D88*F88</f>
        <v>9.8000000000000007</v>
      </c>
      <c r="H88" s="393"/>
      <c r="I88" s="393"/>
      <c r="J88" s="393"/>
      <c r="K88" s="393"/>
      <c r="L88" s="393"/>
      <c r="M88" s="283"/>
      <c r="N88" s="287"/>
    </row>
    <row r="89" spans="1:14" ht="18" customHeight="1">
      <c r="A89" s="285"/>
      <c r="B89" s="392"/>
      <c r="C89" s="392"/>
      <c r="D89" s="393"/>
      <c r="E89" s="393"/>
      <c r="F89" s="393"/>
      <c r="G89" s="6"/>
      <c r="H89" s="393"/>
      <c r="I89" s="393"/>
      <c r="J89" s="393"/>
      <c r="K89" s="393"/>
      <c r="L89" s="393"/>
      <c r="M89" s="283"/>
      <c r="N89" s="287"/>
    </row>
    <row r="90" spans="1:14" ht="18" customHeight="1">
      <c r="A90" s="428" t="s">
        <v>349</v>
      </c>
      <c r="B90" s="429"/>
      <c r="C90" s="618" t="s">
        <v>350</v>
      </c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</row>
    <row r="91" spans="1:14" ht="39" customHeight="1">
      <c r="A91" s="422" t="s">
        <v>351</v>
      </c>
      <c r="B91" s="301">
        <v>87504</v>
      </c>
      <c r="C91" s="619" t="s">
        <v>352</v>
      </c>
      <c r="D91" s="620"/>
      <c r="E91" s="620"/>
      <c r="F91" s="620"/>
      <c r="G91" s="620"/>
      <c r="H91" s="620"/>
      <c r="I91" s="620"/>
      <c r="J91" s="620"/>
      <c r="K91" s="620"/>
      <c r="L91" s="621"/>
      <c r="M91" s="440" t="s">
        <v>79</v>
      </c>
      <c r="N91" s="440" t="s">
        <v>80</v>
      </c>
    </row>
    <row r="92" spans="1:14" ht="18" customHeight="1">
      <c r="A92" s="423"/>
      <c r="B92" s="584"/>
      <c r="C92" s="584"/>
      <c r="D92" s="286"/>
      <c r="E92" s="286"/>
      <c r="F92" s="286"/>
      <c r="G92" s="286"/>
      <c r="H92" s="286"/>
      <c r="I92" s="286"/>
      <c r="J92" s="286"/>
      <c r="K92" s="286"/>
      <c r="L92" s="286"/>
      <c r="M92" s="424" t="s">
        <v>85</v>
      </c>
      <c r="N92" s="426">
        <f>F95+F96</f>
        <v>2.31</v>
      </c>
    </row>
    <row r="93" spans="1:14" ht="18" customHeight="1">
      <c r="A93" s="425"/>
      <c r="B93" s="441"/>
      <c r="C93" s="441"/>
      <c r="D93" s="441"/>
      <c r="E93" s="392"/>
      <c r="F93" s="392"/>
      <c r="G93" s="616" t="s">
        <v>353</v>
      </c>
      <c r="H93" s="616"/>
      <c r="I93" s="616"/>
      <c r="J93" s="616"/>
      <c r="K93" s="617" t="s">
        <v>354</v>
      </c>
      <c r="L93" s="617"/>
      <c r="M93" s="617"/>
      <c r="N93" s="617"/>
    </row>
    <row r="94" spans="1:14" ht="18" customHeight="1">
      <c r="A94" s="437" t="s">
        <v>27</v>
      </c>
      <c r="B94" s="427" t="s">
        <v>355</v>
      </c>
      <c r="C94" s="431" t="s">
        <v>117</v>
      </c>
      <c r="D94" s="431" t="s">
        <v>118</v>
      </c>
      <c r="E94" s="431" t="s">
        <v>211</v>
      </c>
      <c r="F94" s="431" t="s">
        <v>80</v>
      </c>
      <c r="G94" s="431" t="s">
        <v>355</v>
      </c>
      <c r="H94" s="431" t="s">
        <v>118</v>
      </c>
      <c r="I94" s="427" t="s">
        <v>211</v>
      </c>
      <c r="J94" s="431" t="s">
        <v>80</v>
      </c>
      <c r="K94" s="431" t="s">
        <v>355</v>
      </c>
      <c r="L94" s="431" t="s">
        <v>118</v>
      </c>
      <c r="M94" s="427" t="s">
        <v>211</v>
      </c>
      <c r="N94" s="431" t="s">
        <v>80</v>
      </c>
    </row>
    <row r="95" spans="1:14" ht="24.6" customHeight="1">
      <c r="A95" s="439" t="s">
        <v>359</v>
      </c>
      <c r="B95" s="435">
        <v>0.45</v>
      </c>
      <c r="C95" s="432"/>
      <c r="D95" s="457">
        <v>1.1000000000000001</v>
      </c>
      <c r="E95" s="433">
        <v>2</v>
      </c>
      <c r="F95" s="288">
        <f>B95*D95*E95</f>
        <v>0.9900000000000001</v>
      </c>
      <c r="G95" s="288"/>
      <c r="H95" s="288"/>
      <c r="I95" s="288"/>
      <c r="J95" s="288"/>
      <c r="K95" s="305"/>
      <c r="L95" s="305"/>
      <c r="M95" s="421"/>
      <c r="N95" s="436"/>
    </row>
    <row r="96" spans="1:14" ht="27.6" customHeight="1">
      <c r="A96" s="438" t="s">
        <v>359</v>
      </c>
      <c r="B96" s="288">
        <v>0.6</v>
      </c>
      <c r="C96" s="432"/>
      <c r="D96" s="305">
        <v>1.1000000000000001</v>
      </c>
      <c r="E96" s="434">
        <v>2</v>
      </c>
      <c r="F96" s="288">
        <f t="shared" ref="F96" si="1">B96*D96*E96</f>
        <v>1.32</v>
      </c>
      <c r="G96" s="288"/>
      <c r="H96" s="288"/>
      <c r="I96" s="288"/>
      <c r="J96" s="288"/>
      <c r="K96" s="305"/>
      <c r="L96" s="305"/>
      <c r="M96" s="421"/>
      <c r="N96" s="436"/>
    </row>
    <row r="97" spans="1:14" ht="18" customHeight="1">
      <c r="A97" s="285"/>
      <c r="B97" s="392"/>
      <c r="C97" s="392"/>
      <c r="D97" s="393"/>
      <c r="E97" s="393"/>
      <c r="F97" s="393"/>
      <c r="G97" s="6"/>
      <c r="H97" s="393"/>
      <c r="I97" s="393"/>
      <c r="J97" s="393"/>
      <c r="K97" s="393"/>
      <c r="L97" s="393"/>
      <c r="M97" s="283"/>
      <c r="N97" s="287"/>
    </row>
    <row r="98" spans="1:14" ht="30" customHeight="1">
      <c r="A98" s="443" t="s">
        <v>356</v>
      </c>
      <c r="B98" s="301">
        <v>87878</v>
      </c>
      <c r="C98" s="619" t="s">
        <v>357</v>
      </c>
      <c r="D98" s="620"/>
      <c r="E98" s="620"/>
      <c r="F98" s="620"/>
      <c r="G98" s="620"/>
      <c r="H98" s="620"/>
      <c r="I98" s="620"/>
      <c r="J98" s="620"/>
      <c r="K98" s="620"/>
      <c r="L98" s="621"/>
      <c r="M98" s="451" t="s">
        <v>79</v>
      </c>
      <c r="N98" s="451" t="s">
        <v>80</v>
      </c>
    </row>
    <row r="99" spans="1:14" ht="18" customHeight="1">
      <c r="A99" s="447"/>
      <c r="B99" s="584"/>
      <c r="C99" s="584"/>
      <c r="D99" s="286"/>
      <c r="E99" s="286"/>
      <c r="F99" s="286"/>
      <c r="G99" s="286"/>
      <c r="H99" s="286"/>
      <c r="I99" s="286"/>
      <c r="J99" s="286"/>
      <c r="K99" s="286"/>
      <c r="L99" s="286"/>
      <c r="M99" s="444" t="s">
        <v>85</v>
      </c>
      <c r="N99" s="446">
        <f>F102+F103</f>
        <v>2.31</v>
      </c>
    </row>
    <row r="100" spans="1:14" ht="18" customHeight="1">
      <c r="A100" s="445"/>
      <c r="B100" s="441"/>
      <c r="C100" s="441"/>
      <c r="D100" s="441"/>
      <c r="E100" s="392"/>
      <c r="F100" s="392"/>
      <c r="G100" s="616" t="s">
        <v>353</v>
      </c>
      <c r="H100" s="616"/>
      <c r="I100" s="616"/>
      <c r="J100" s="616"/>
      <c r="K100" s="617" t="s">
        <v>354</v>
      </c>
      <c r="L100" s="617"/>
      <c r="M100" s="617"/>
      <c r="N100" s="617"/>
    </row>
    <row r="101" spans="1:14" ht="18" customHeight="1">
      <c r="A101" s="450" t="s">
        <v>27</v>
      </c>
      <c r="B101" s="427" t="s">
        <v>355</v>
      </c>
      <c r="C101" s="431" t="s">
        <v>117</v>
      </c>
      <c r="D101" s="431" t="s">
        <v>118</v>
      </c>
      <c r="E101" s="431" t="s">
        <v>211</v>
      </c>
      <c r="F101" s="431" t="s">
        <v>80</v>
      </c>
      <c r="G101" s="431" t="s">
        <v>355</v>
      </c>
      <c r="H101" s="431" t="s">
        <v>118</v>
      </c>
      <c r="I101" s="427" t="s">
        <v>211</v>
      </c>
      <c r="J101" s="431" t="s">
        <v>80</v>
      </c>
      <c r="K101" s="431" t="s">
        <v>355</v>
      </c>
      <c r="L101" s="431" t="s">
        <v>118</v>
      </c>
      <c r="M101" s="427" t="s">
        <v>211</v>
      </c>
      <c r="N101" s="431" t="s">
        <v>80</v>
      </c>
    </row>
    <row r="102" spans="1:14" ht="28.8" customHeight="1">
      <c r="A102" s="439" t="s">
        <v>359</v>
      </c>
      <c r="B102" s="435">
        <v>0.45</v>
      </c>
      <c r="C102" s="432"/>
      <c r="D102" s="457">
        <v>1.1000000000000001</v>
      </c>
      <c r="E102" s="448">
        <v>2</v>
      </c>
      <c r="F102" s="288">
        <f>B102*D102*E102</f>
        <v>0.9900000000000001</v>
      </c>
      <c r="G102" s="288"/>
      <c r="H102" s="288"/>
      <c r="I102" s="288"/>
      <c r="J102" s="288"/>
      <c r="K102" s="305"/>
      <c r="L102" s="305"/>
      <c r="M102" s="442"/>
      <c r="N102" s="449"/>
    </row>
    <row r="103" spans="1:14" ht="34.200000000000003" customHeight="1">
      <c r="A103" s="438" t="s">
        <v>359</v>
      </c>
      <c r="B103" s="288">
        <v>0.6</v>
      </c>
      <c r="C103" s="432"/>
      <c r="D103" s="305">
        <v>1.1000000000000001</v>
      </c>
      <c r="E103" s="434">
        <v>2</v>
      </c>
      <c r="F103" s="288">
        <f>B103*D103*E103</f>
        <v>1.32</v>
      </c>
      <c r="G103" s="288"/>
      <c r="H103" s="288"/>
      <c r="I103" s="288"/>
      <c r="J103" s="288"/>
      <c r="K103" s="305"/>
      <c r="L103" s="305"/>
      <c r="M103" s="442"/>
      <c r="N103" s="449"/>
    </row>
    <row r="104" spans="1:14" ht="18" customHeight="1">
      <c r="A104" s="285"/>
      <c r="B104" s="392"/>
      <c r="C104" s="392"/>
      <c r="D104" s="393"/>
      <c r="E104" s="393"/>
      <c r="F104" s="393"/>
      <c r="G104" s="6"/>
      <c r="H104" s="393"/>
      <c r="I104" s="393"/>
      <c r="J104" s="393"/>
      <c r="K104" s="393"/>
      <c r="L104" s="393"/>
      <c r="M104" s="283"/>
      <c r="N104" s="287"/>
    </row>
    <row r="105" spans="1:14" ht="46.8" customHeight="1">
      <c r="A105" s="459" t="s">
        <v>358</v>
      </c>
      <c r="B105" s="464">
        <v>87543</v>
      </c>
      <c r="C105" s="613" t="s">
        <v>348</v>
      </c>
      <c r="D105" s="614"/>
      <c r="E105" s="614"/>
      <c r="F105" s="614"/>
      <c r="G105" s="614"/>
      <c r="H105" s="614"/>
      <c r="I105" s="614"/>
      <c r="J105" s="614"/>
      <c r="K105" s="614"/>
      <c r="L105" s="615"/>
      <c r="M105" s="467" t="s">
        <v>79</v>
      </c>
      <c r="N105" s="467" t="s">
        <v>80</v>
      </c>
    </row>
    <row r="106" spans="1:14" ht="18" customHeight="1">
      <c r="A106" s="463"/>
      <c r="B106" s="584"/>
      <c r="C106" s="584"/>
      <c r="D106" s="286"/>
      <c r="E106" s="286"/>
      <c r="F106" s="286"/>
      <c r="G106" s="286"/>
      <c r="H106" s="286"/>
      <c r="I106" s="286"/>
      <c r="J106" s="286"/>
      <c r="K106" s="286"/>
      <c r="L106" s="286"/>
      <c r="M106" s="460" t="s">
        <v>85</v>
      </c>
      <c r="N106" s="462">
        <f>F109+F110</f>
        <v>2.31</v>
      </c>
    </row>
    <row r="107" spans="1:14" ht="18" customHeight="1">
      <c r="A107" s="461"/>
      <c r="B107" s="441"/>
      <c r="C107" s="441"/>
      <c r="D107" s="441"/>
      <c r="E107" s="392"/>
      <c r="F107" s="392"/>
      <c r="G107" s="616" t="s">
        <v>353</v>
      </c>
      <c r="H107" s="616"/>
      <c r="I107" s="616"/>
      <c r="J107" s="616"/>
      <c r="K107" s="617" t="s">
        <v>354</v>
      </c>
      <c r="L107" s="617"/>
      <c r="M107" s="617"/>
      <c r="N107" s="617"/>
    </row>
    <row r="108" spans="1:14" ht="18" customHeight="1">
      <c r="A108" s="466" t="s">
        <v>27</v>
      </c>
      <c r="B108" s="427" t="s">
        <v>355</v>
      </c>
      <c r="C108" s="431" t="s">
        <v>117</v>
      </c>
      <c r="D108" s="431" t="s">
        <v>118</v>
      </c>
      <c r="E108" s="431" t="s">
        <v>211</v>
      </c>
      <c r="F108" s="431" t="s">
        <v>80</v>
      </c>
      <c r="G108" s="431" t="s">
        <v>355</v>
      </c>
      <c r="H108" s="431" t="s">
        <v>118</v>
      </c>
      <c r="I108" s="427" t="s">
        <v>211</v>
      </c>
      <c r="J108" s="431" t="s">
        <v>80</v>
      </c>
      <c r="K108" s="431" t="s">
        <v>355</v>
      </c>
      <c r="L108" s="431" t="s">
        <v>118</v>
      </c>
      <c r="M108" s="427" t="s">
        <v>211</v>
      </c>
      <c r="N108" s="431" t="s">
        <v>80</v>
      </c>
    </row>
    <row r="109" spans="1:14" ht="28.2" customHeight="1">
      <c r="A109" s="439" t="s">
        <v>359</v>
      </c>
      <c r="B109" s="435">
        <v>0.45</v>
      </c>
      <c r="C109" s="432"/>
      <c r="D109" s="457">
        <v>1.1000000000000001</v>
      </c>
      <c r="E109" s="448">
        <v>2</v>
      </c>
      <c r="F109" s="288">
        <f>B109*D109*E109</f>
        <v>0.9900000000000001</v>
      </c>
      <c r="G109" s="288"/>
      <c r="H109" s="288"/>
      <c r="I109" s="288"/>
      <c r="J109" s="288"/>
      <c r="K109" s="305"/>
      <c r="L109" s="305"/>
      <c r="M109" s="458"/>
      <c r="N109" s="465"/>
    </row>
    <row r="110" spans="1:14" ht="32.4" customHeight="1">
      <c r="A110" s="438" t="s">
        <v>359</v>
      </c>
      <c r="B110" s="288">
        <v>0.6</v>
      </c>
      <c r="C110" s="432"/>
      <c r="D110" s="305">
        <v>1.1000000000000001</v>
      </c>
      <c r="E110" s="434">
        <v>2</v>
      </c>
      <c r="F110" s="288">
        <f>B110*D110*E110</f>
        <v>1.32</v>
      </c>
      <c r="G110" s="288"/>
      <c r="H110" s="288"/>
      <c r="I110" s="288"/>
      <c r="J110" s="288"/>
      <c r="K110" s="305"/>
      <c r="L110" s="305"/>
      <c r="M110" s="458"/>
      <c r="N110" s="465"/>
    </row>
    <row r="111" spans="1:14" ht="18" customHeight="1">
      <c r="A111" s="285"/>
      <c r="B111" s="392"/>
      <c r="C111" s="392"/>
      <c r="D111" s="393"/>
      <c r="E111" s="393"/>
      <c r="F111" s="393"/>
      <c r="G111" s="6"/>
      <c r="H111" s="393"/>
      <c r="I111" s="393"/>
      <c r="J111" s="393"/>
      <c r="K111" s="393"/>
      <c r="L111" s="393"/>
      <c r="M111" s="283"/>
      <c r="N111" s="287"/>
    </row>
    <row r="112" spans="1:14" ht="18" customHeight="1">
      <c r="A112" s="285"/>
      <c r="B112" s="392"/>
      <c r="C112" s="392"/>
      <c r="D112" s="393"/>
      <c r="E112" s="393"/>
      <c r="F112" s="393"/>
      <c r="G112" s="6"/>
      <c r="H112" s="393"/>
      <c r="I112" s="393"/>
      <c r="J112" s="393"/>
      <c r="K112" s="393"/>
      <c r="L112" s="393"/>
      <c r="M112" s="283"/>
      <c r="N112" s="287"/>
    </row>
    <row r="113" spans="1:14" ht="18" customHeight="1">
      <c r="A113" s="285"/>
      <c r="B113" s="392"/>
      <c r="C113" s="392"/>
      <c r="D113" s="393"/>
      <c r="E113" s="393"/>
      <c r="F113" s="393"/>
      <c r="G113" s="6"/>
      <c r="H113" s="393"/>
      <c r="I113" s="393"/>
      <c r="J113" s="393"/>
      <c r="K113" s="393"/>
      <c r="L113" s="393"/>
      <c r="M113" s="283"/>
      <c r="N113" s="287"/>
    </row>
    <row r="114" spans="1:14" ht="18" customHeight="1">
      <c r="A114" s="285"/>
      <c r="B114" s="392"/>
      <c r="C114" s="392"/>
      <c r="D114" s="393"/>
      <c r="E114" s="393"/>
      <c r="F114" s="393"/>
      <c r="G114" s="6"/>
      <c r="H114" s="393"/>
      <c r="I114" s="393"/>
      <c r="J114" s="393"/>
      <c r="K114" s="393"/>
      <c r="L114" s="393"/>
      <c r="M114" s="283"/>
      <c r="N114" s="287"/>
    </row>
    <row r="115" spans="1:14" ht="18" customHeight="1">
      <c r="A115" s="285"/>
      <c r="B115" s="392"/>
      <c r="C115" s="392"/>
      <c r="D115" s="393"/>
      <c r="E115" s="393"/>
      <c r="F115" s="393"/>
      <c r="G115" s="6"/>
      <c r="H115" s="393"/>
      <c r="I115" s="393"/>
      <c r="J115" s="393"/>
      <c r="K115" s="393"/>
      <c r="L115" s="393"/>
      <c r="M115" s="283"/>
      <c r="N115" s="287"/>
    </row>
    <row r="116" spans="1:14" ht="18" customHeight="1">
      <c r="A116" s="285"/>
      <c r="B116" s="392"/>
      <c r="C116" s="392"/>
      <c r="D116" s="393"/>
      <c r="E116" s="393"/>
      <c r="F116" s="393"/>
      <c r="G116" s="6"/>
      <c r="H116" s="393"/>
      <c r="I116" s="393"/>
      <c r="J116" s="393"/>
      <c r="K116" s="393"/>
      <c r="L116" s="393"/>
      <c r="M116" s="283"/>
      <c r="N116" s="287"/>
    </row>
    <row r="117" spans="1:14" ht="18" customHeight="1">
      <c r="A117" s="285"/>
      <c r="B117" s="392"/>
      <c r="C117" s="392"/>
      <c r="D117" s="393"/>
      <c r="E117" s="393"/>
      <c r="F117" s="393"/>
      <c r="G117" s="6"/>
      <c r="H117" s="393"/>
      <c r="I117" s="393"/>
      <c r="J117" s="393"/>
      <c r="K117" s="393"/>
      <c r="L117" s="393"/>
      <c r="M117" s="283"/>
      <c r="N117" s="287"/>
    </row>
    <row r="118" spans="1:14" ht="18" customHeight="1">
      <c r="A118" s="285"/>
      <c r="B118" s="392"/>
      <c r="C118" s="392"/>
      <c r="D118" s="393"/>
      <c r="E118" s="393"/>
      <c r="F118" s="393"/>
      <c r="G118" s="6"/>
      <c r="H118" s="393"/>
      <c r="I118" s="393"/>
      <c r="J118" s="393"/>
      <c r="K118" s="393"/>
      <c r="L118" s="393"/>
      <c r="M118" s="283"/>
      <c r="N118" s="287"/>
    </row>
    <row r="119" spans="1:14" ht="18" customHeight="1">
      <c r="A119" s="285"/>
      <c r="B119" s="392"/>
      <c r="C119" s="392"/>
      <c r="D119" s="393"/>
      <c r="E119" s="393"/>
      <c r="F119" s="393"/>
      <c r="G119" s="6"/>
      <c r="H119" s="393"/>
      <c r="I119" s="393"/>
      <c r="J119" s="393"/>
      <c r="K119" s="393"/>
      <c r="L119" s="393"/>
      <c r="M119" s="283"/>
      <c r="N119" s="287"/>
    </row>
    <row r="120" spans="1:14" ht="18" customHeight="1">
      <c r="A120" s="285"/>
      <c r="B120" s="392"/>
      <c r="C120" s="392"/>
      <c r="D120" s="393"/>
      <c r="E120" s="393"/>
      <c r="F120" s="393"/>
      <c r="G120" s="6"/>
      <c r="H120" s="393"/>
      <c r="I120" s="393"/>
      <c r="J120" s="393"/>
      <c r="K120" s="393"/>
      <c r="L120" s="393"/>
      <c r="M120" s="283"/>
      <c r="N120" s="287"/>
    </row>
    <row r="121" spans="1:14" ht="18" customHeight="1">
      <c r="A121" s="285"/>
      <c r="B121" s="392"/>
      <c r="C121" s="392"/>
      <c r="D121" s="393"/>
      <c r="E121" s="393"/>
      <c r="F121" s="393"/>
      <c r="G121" s="6"/>
      <c r="H121" s="393"/>
      <c r="I121" s="393"/>
      <c r="J121" s="393"/>
      <c r="K121" s="393"/>
      <c r="L121" s="393"/>
      <c r="M121" s="283"/>
      <c r="N121" s="287"/>
    </row>
    <row r="122" spans="1:14" ht="18" customHeight="1">
      <c r="A122" s="285"/>
      <c r="B122" s="392"/>
      <c r="C122" s="392"/>
      <c r="D122" s="393"/>
      <c r="E122" s="393"/>
      <c r="F122" s="393"/>
      <c r="G122" s="6"/>
      <c r="H122" s="393"/>
      <c r="I122" s="393"/>
      <c r="J122" s="393"/>
      <c r="K122" s="393"/>
      <c r="L122" s="393"/>
      <c r="M122" s="283"/>
      <c r="N122" s="287"/>
    </row>
    <row r="123" spans="1:14" ht="18" customHeight="1">
      <c r="A123" s="285"/>
      <c r="B123" s="392"/>
      <c r="C123" s="392"/>
      <c r="D123" s="393"/>
      <c r="E123" s="393"/>
      <c r="F123" s="393"/>
      <c r="G123" s="6"/>
      <c r="H123" s="393"/>
      <c r="I123" s="393"/>
      <c r="J123" s="393"/>
      <c r="K123" s="393"/>
      <c r="L123" s="393"/>
      <c r="M123" s="283"/>
      <c r="N123" s="287"/>
    </row>
    <row r="124" spans="1:14" ht="18" customHeight="1">
      <c r="A124" s="285"/>
      <c r="B124" s="392"/>
      <c r="C124" s="392"/>
      <c r="D124" s="393"/>
      <c r="E124" s="393"/>
      <c r="F124" s="393"/>
      <c r="G124" s="6"/>
      <c r="H124" s="393"/>
      <c r="I124" s="393"/>
      <c r="J124" s="393"/>
      <c r="K124" s="393"/>
      <c r="L124" s="393"/>
      <c r="M124" s="283"/>
      <c r="N124" s="287"/>
    </row>
    <row r="125" spans="1:14" ht="18" customHeight="1">
      <c r="A125" s="285"/>
      <c r="B125" s="392"/>
      <c r="C125" s="392"/>
      <c r="D125" s="393"/>
      <c r="E125" s="393"/>
      <c r="F125" s="393"/>
      <c r="G125" s="6"/>
      <c r="H125" s="393"/>
      <c r="I125" s="393"/>
      <c r="J125" s="393"/>
      <c r="K125" s="393"/>
      <c r="L125" s="393"/>
      <c r="M125" s="283"/>
      <c r="N125" s="287"/>
    </row>
    <row r="126" spans="1:14" ht="18" customHeight="1">
      <c r="A126" s="285"/>
      <c r="B126" s="392"/>
      <c r="C126" s="392"/>
      <c r="D126" s="393"/>
      <c r="E126" s="393"/>
      <c r="F126" s="393"/>
      <c r="G126" s="6"/>
      <c r="H126" s="393"/>
      <c r="I126" s="393"/>
      <c r="J126" s="393"/>
      <c r="K126" s="393"/>
      <c r="L126" s="393"/>
      <c r="M126" s="283"/>
      <c r="N126" s="287"/>
    </row>
    <row r="127" spans="1:14" ht="18" customHeight="1">
      <c r="A127" s="285"/>
      <c r="B127" s="392"/>
      <c r="C127" s="392"/>
      <c r="D127" s="393"/>
      <c r="E127" s="393"/>
      <c r="F127" s="393"/>
      <c r="G127" s="6"/>
      <c r="H127" s="393"/>
      <c r="I127" s="393"/>
      <c r="J127" s="393"/>
      <c r="K127" s="393"/>
      <c r="L127" s="393"/>
      <c r="M127" s="283"/>
      <c r="N127" s="287"/>
    </row>
    <row r="128" spans="1:14" ht="18" customHeight="1">
      <c r="A128" s="285"/>
      <c r="B128" s="392"/>
      <c r="C128" s="392"/>
      <c r="D128" s="393"/>
      <c r="E128" s="393"/>
      <c r="F128" s="393"/>
      <c r="G128" s="6"/>
      <c r="H128" s="393"/>
      <c r="I128" s="393"/>
      <c r="J128" s="393"/>
      <c r="K128" s="393"/>
      <c r="L128" s="393"/>
      <c r="M128" s="283"/>
      <c r="N128" s="287"/>
    </row>
    <row r="129" spans="1:14" ht="18" customHeight="1">
      <c r="A129" s="285"/>
      <c r="B129" s="392"/>
      <c r="C129" s="392"/>
      <c r="D129" s="393"/>
      <c r="E129" s="393"/>
      <c r="F129" s="393"/>
      <c r="G129" s="6"/>
      <c r="H129" s="393"/>
      <c r="I129" s="393"/>
      <c r="J129" s="393"/>
      <c r="K129" s="393"/>
      <c r="L129" s="393"/>
      <c r="M129" s="283"/>
      <c r="N129" s="287"/>
    </row>
    <row r="130" spans="1:14" ht="18" customHeight="1">
      <c r="A130" s="285"/>
      <c r="B130" s="392"/>
      <c r="C130" s="392"/>
      <c r="D130" s="393"/>
      <c r="E130" s="393"/>
      <c r="F130" s="393"/>
      <c r="G130" s="6"/>
      <c r="H130" s="393"/>
      <c r="I130" s="393"/>
      <c r="J130" s="393"/>
      <c r="K130" s="393"/>
      <c r="L130" s="393"/>
      <c r="M130" s="283"/>
      <c r="N130" s="287"/>
    </row>
    <row r="131" spans="1:14">
      <c r="A131" s="259"/>
      <c r="B131" s="395"/>
      <c r="C131" s="392"/>
      <c r="D131" s="392"/>
      <c r="E131" s="393"/>
      <c r="F131" s="393"/>
      <c r="G131" s="393"/>
      <c r="H131" s="393"/>
      <c r="I131" s="393"/>
      <c r="J131" s="393"/>
      <c r="K131" s="393"/>
      <c r="L131" s="393"/>
      <c r="M131" s="260"/>
      <c r="N131" s="261"/>
    </row>
    <row r="132" spans="1:14">
      <c r="A132" s="83"/>
      <c r="B132" s="392"/>
      <c r="C132" s="392"/>
      <c r="D132" s="392"/>
      <c r="E132" s="393"/>
      <c r="F132" s="393"/>
      <c r="G132" s="329"/>
      <c r="H132" s="89"/>
      <c r="I132" s="89"/>
      <c r="J132" s="89"/>
      <c r="K132" s="89"/>
      <c r="L132" s="89"/>
      <c r="M132" s="6"/>
      <c r="N132" s="84"/>
    </row>
    <row r="133" spans="1:14">
      <c r="A133" s="83"/>
      <c r="B133" s="92"/>
      <c r="C133" s="94"/>
      <c r="D133" s="94"/>
      <c r="E133" s="89"/>
      <c r="F133" s="89"/>
      <c r="G133" s="89"/>
      <c r="H133" s="89"/>
      <c r="I133" s="89"/>
      <c r="J133" s="89"/>
      <c r="K133" s="89"/>
      <c r="L133" s="89"/>
      <c r="M133" s="6"/>
      <c r="N133" s="84"/>
    </row>
    <row r="134" spans="1:14">
      <c r="A134" s="289" t="e">
        <f>orcamento!#REF!</f>
        <v>#REF!</v>
      </c>
      <c r="B134" s="306"/>
      <c r="C134" s="599" t="s">
        <v>277</v>
      </c>
      <c r="D134" s="599"/>
      <c r="E134" s="599"/>
      <c r="F134" s="599"/>
      <c r="G134" s="599"/>
      <c r="H134" s="599"/>
      <c r="I134" s="599"/>
      <c r="J134" s="599"/>
      <c r="K134" s="599"/>
      <c r="L134" s="599"/>
      <c r="M134" s="599"/>
      <c r="N134" s="600"/>
    </row>
    <row r="135" spans="1:14">
      <c r="A135" s="279" t="e">
        <f>orcamento!#REF!</f>
        <v>#REF!</v>
      </c>
      <c r="B135" s="307" t="str">
        <f>orcamento!B33</f>
        <v>ED-50505</v>
      </c>
      <c r="C135" s="601" t="str">
        <f>orcamento!C33</f>
        <v>LIXAMENTO MANUAL EM PAREDE PARA REMOÇÃO DE TINTA</v>
      </c>
      <c r="D135" s="602"/>
      <c r="E135" s="602"/>
      <c r="F135" s="602"/>
      <c r="G135" s="602"/>
      <c r="H135" s="602"/>
      <c r="I135" s="602"/>
      <c r="J135" s="602"/>
      <c r="K135" s="602"/>
      <c r="L135" s="603"/>
      <c r="M135" s="308" t="s">
        <v>79</v>
      </c>
      <c r="N135" s="308" t="s">
        <v>80</v>
      </c>
    </row>
    <row r="136" spans="1:14">
      <c r="A136" s="303"/>
      <c r="B136" s="584"/>
      <c r="C136" s="584"/>
      <c r="D136" s="286"/>
      <c r="E136" s="286"/>
      <c r="F136" s="286"/>
      <c r="G136" s="286"/>
      <c r="H136" s="286"/>
      <c r="I136" s="286"/>
      <c r="J136" s="286"/>
      <c r="K136" s="286"/>
      <c r="L136" s="286"/>
      <c r="M136" s="283" t="s">
        <v>85</v>
      </c>
      <c r="N136" s="293">
        <f>F157-G162-G163-G164-G165-G168-G169</f>
        <v>1023.9460000000001</v>
      </c>
    </row>
    <row r="137" spans="1:14">
      <c r="A137" s="557" t="s">
        <v>147</v>
      </c>
      <c r="B137" s="559" t="s">
        <v>148</v>
      </c>
      <c r="C137" s="559" t="s">
        <v>149</v>
      </c>
      <c r="D137" s="561"/>
      <c r="E137" s="562"/>
      <c r="F137" s="563" t="s">
        <v>153</v>
      </c>
      <c r="G137" s="564"/>
      <c r="H137" s="309"/>
      <c r="I137" s="309"/>
      <c r="J137" s="309"/>
      <c r="K137" s="309"/>
      <c r="L137" s="309"/>
      <c r="M137" s="309"/>
      <c r="N137" s="604"/>
    </row>
    <row r="138" spans="1:14">
      <c r="A138" s="557"/>
      <c r="B138" s="559"/>
      <c r="C138" s="559"/>
      <c r="D138" s="559" t="s">
        <v>150</v>
      </c>
      <c r="E138" s="560"/>
      <c r="F138" s="565"/>
      <c r="G138" s="566"/>
      <c r="H138" s="547"/>
      <c r="I138" s="547"/>
      <c r="J138" s="547"/>
      <c r="K138" s="547"/>
      <c r="L138" s="547"/>
      <c r="M138" s="547"/>
      <c r="N138" s="605"/>
    </row>
    <row r="139" spans="1:14" ht="24">
      <c r="A139" s="558"/>
      <c r="B139" s="559"/>
      <c r="C139" s="560"/>
      <c r="D139" s="125" t="s">
        <v>151</v>
      </c>
      <c r="E139" s="125" t="s">
        <v>152</v>
      </c>
      <c r="F139" s="567"/>
      <c r="G139" s="568"/>
      <c r="H139" s="548"/>
      <c r="I139" s="126"/>
      <c r="J139" s="126"/>
      <c r="K139" s="548"/>
      <c r="L139" s="126"/>
      <c r="M139" s="126"/>
      <c r="N139" s="606"/>
    </row>
    <row r="140" spans="1:14">
      <c r="A140" s="472" t="s">
        <v>363</v>
      </c>
      <c r="B140" s="473">
        <v>1</v>
      </c>
      <c r="C140" s="474">
        <v>1</v>
      </c>
      <c r="D140" s="473">
        <v>2.2000000000000002</v>
      </c>
      <c r="E140" s="473">
        <v>22</v>
      </c>
      <c r="F140" s="569">
        <f>B140*C140*D140*E140</f>
        <v>48.400000000000006</v>
      </c>
      <c r="G140" s="570"/>
      <c r="H140" s="470"/>
      <c r="I140" s="470"/>
      <c r="J140" s="470"/>
      <c r="K140" s="470"/>
      <c r="L140" s="470"/>
      <c r="M140" s="470"/>
      <c r="N140" s="471"/>
    </row>
    <row r="141" spans="1:14">
      <c r="A141" s="310" t="s">
        <v>364</v>
      </c>
      <c r="B141" s="310">
        <v>2</v>
      </c>
      <c r="C141" s="310">
        <v>2</v>
      </c>
      <c r="D141" s="311">
        <v>4</v>
      </c>
      <c r="E141" s="311">
        <v>13.5</v>
      </c>
      <c r="F141" s="545">
        <f t="shared" ref="F141:F147" si="2">B141*C141*D141*E141</f>
        <v>216</v>
      </c>
      <c r="G141" s="546"/>
      <c r="H141" s="312"/>
      <c r="I141" s="312"/>
      <c r="J141" s="312"/>
      <c r="K141" s="312"/>
      <c r="L141" s="312"/>
      <c r="M141" s="312"/>
      <c r="N141" s="316"/>
    </row>
    <row r="142" spans="1:14" ht="26.4" customHeight="1">
      <c r="A142" s="475" t="s">
        <v>368</v>
      </c>
      <c r="B142" s="310">
        <v>2</v>
      </c>
      <c r="C142" s="310">
        <v>2</v>
      </c>
      <c r="D142" s="313">
        <v>4</v>
      </c>
      <c r="E142" s="313">
        <v>9.4499999999999993</v>
      </c>
      <c r="F142" s="545">
        <f t="shared" si="2"/>
        <v>151.19999999999999</v>
      </c>
      <c r="G142" s="546"/>
      <c r="H142" s="312"/>
      <c r="I142" s="312"/>
      <c r="J142" s="312"/>
      <c r="K142" s="312"/>
      <c r="L142" s="312"/>
      <c r="M142" s="312"/>
      <c r="N142" s="316"/>
    </row>
    <row r="143" spans="1:14">
      <c r="A143" s="310" t="s">
        <v>370</v>
      </c>
      <c r="B143" s="310">
        <v>2</v>
      </c>
      <c r="C143" s="310">
        <v>2</v>
      </c>
      <c r="D143" s="313">
        <v>4</v>
      </c>
      <c r="E143" s="313">
        <v>4.55</v>
      </c>
      <c r="F143" s="545">
        <f t="shared" si="2"/>
        <v>72.8</v>
      </c>
      <c r="G143" s="546"/>
      <c r="H143" s="312"/>
      <c r="I143" s="312"/>
      <c r="J143" s="312"/>
      <c r="K143" s="312"/>
      <c r="L143" s="312"/>
      <c r="M143" s="312"/>
      <c r="N143" s="316"/>
    </row>
    <row r="144" spans="1:14">
      <c r="A144" s="310" t="s">
        <v>371</v>
      </c>
      <c r="B144" s="310">
        <v>2</v>
      </c>
      <c r="C144" s="310">
        <v>5</v>
      </c>
      <c r="D144" s="313">
        <v>4</v>
      </c>
      <c r="E144" s="313">
        <v>2.2000000000000002</v>
      </c>
      <c r="F144" s="545">
        <f t="shared" si="2"/>
        <v>88</v>
      </c>
      <c r="G144" s="546"/>
      <c r="H144" s="312"/>
      <c r="I144" s="312"/>
      <c r="J144" s="312"/>
      <c r="K144" s="312"/>
      <c r="L144" s="312"/>
      <c r="M144" s="312"/>
      <c r="N144" s="316"/>
    </row>
    <row r="145" spans="1:14">
      <c r="A145" s="310" t="s">
        <v>372</v>
      </c>
      <c r="B145" s="310">
        <v>1</v>
      </c>
      <c r="C145" s="310">
        <v>1</v>
      </c>
      <c r="D145" s="313">
        <v>4</v>
      </c>
      <c r="E145" s="313">
        <v>2.65</v>
      </c>
      <c r="F145" s="545">
        <f t="shared" si="2"/>
        <v>10.6</v>
      </c>
      <c r="G145" s="546"/>
      <c r="H145" s="312"/>
      <c r="I145" s="312"/>
      <c r="J145" s="312"/>
      <c r="K145" s="312"/>
      <c r="L145" s="312"/>
      <c r="M145" s="312"/>
      <c r="N145" s="316"/>
    </row>
    <row r="146" spans="1:14">
      <c r="A146" s="310"/>
      <c r="B146" s="310">
        <v>1</v>
      </c>
      <c r="C146" s="310">
        <v>1</v>
      </c>
      <c r="D146" s="313">
        <v>2.2000000000000002</v>
      </c>
      <c r="E146" s="313">
        <v>15</v>
      </c>
      <c r="F146" s="545">
        <f t="shared" si="2"/>
        <v>33</v>
      </c>
      <c r="G146" s="546"/>
      <c r="H146" s="312"/>
      <c r="I146" s="312"/>
      <c r="J146" s="312"/>
      <c r="K146" s="312"/>
      <c r="L146" s="312"/>
      <c r="M146" s="312"/>
      <c r="N146" s="316"/>
    </row>
    <row r="147" spans="1:14">
      <c r="A147" s="310" t="s">
        <v>369</v>
      </c>
      <c r="B147" s="310">
        <v>1</v>
      </c>
      <c r="C147" s="310">
        <v>1</v>
      </c>
      <c r="D147" s="313">
        <v>2</v>
      </c>
      <c r="E147" s="313">
        <v>34</v>
      </c>
      <c r="F147" s="545">
        <f t="shared" si="2"/>
        <v>68</v>
      </c>
      <c r="G147" s="546"/>
      <c r="H147" s="312"/>
      <c r="I147" s="312"/>
      <c r="J147" s="312"/>
      <c r="K147" s="312"/>
      <c r="L147" s="312"/>
      <c r="M147" s="312"/>
      <c r="N147" s="316"/>
    </row>
    <row r="148" spans="1:14">
      <c r="A148" s="314" t="s">
        <v>373</v>
      </c>
      <c r="B148" s="315">
        <v>2</v>
      </c>
      <c r="C148" s="315">
        <v>2</v>
      </c>
      <c r="D148" s="312">
        <v>3</v>
      </c>
      <c r="E148" s="312">
        <v>5.0999999999999996</v>
      </c>
      <c r="F148" s="545">
        <f t="shared" ref="F148:F156" si="3">B148*C148*D148*E148</f>
        <v>61.199999999999996</v>
      </c>
      <c r="G148" s="546"/>
      <c r="H148" s="312"/>
      <c r="I148" s="312"/>
      <c r="J148" s="312"/>
      <c r="K148" s="312"/>
      <c r="L148" s="312"/>
      <c r="M148" s="312"/>
      <c r="N148" s="316"/>
    </row>
    <row r="149" spans="1:14">
      <c r="A149" s="314" t="s">
        <v>373</v>
      </c>
      <c r="B149" s="315">
        <v>2</v>
      </c>
      <c r="C149" s="315">
        <v>2</v>
      </c>
      <c r="D149" s="312">
        <v>3</v>
      </c>
      <c r="E149" s="312">
        <v>4.8499999999999996</v>
      </c>
      <c r="F149" s="545">
        <f t="shared" si="3"/>
        <v>58.199999999999996</v>
      </c>
      <c r="G149" s="546"/>
      <c r="H149" s="312"/>
      <c r="I149" s="312"/>
      <c r="J149" s="312"/>
      <c r="K149" s="312"/>
      <c r="L149" s="312"/>
      <c r="M149" s="312"/>
      <c r="N149" s="316"/>
    </row>
    <row r="150" spans="1:14">
      <c r="A150" s="314"/>
      <c r="B150" s="315">
        <v>3</v>
      </c>
      <c r="C150" s="315">
        <v>2</v>
      </c>
      <c r="D150" s="312">
        <v>3</v>
      </c>
      <c r="E150" s="312">
        <v>5.35</v>
      </c>
      <c r="F150" s="545">
        <f t="shared" si="3"/>
        <v>96.3</v>
      </c>
      <c r="G150" s="546"/>
      <c r="H150" s="312"/>
      <c r="I150" s="312"/>
      <c r="J150" s="312"/>
      <c r="K150" s="312"/>
      <c r="L150" s="312"/>
      <c r="M150" s="312"/>
      <c r="N150" s="316"/>
    </row>
    <row r="151" spans="1:14">
      <c r="A151" s="314"/>
      <c r="B151" s="315">
        <v>3</v>
      </c>
      <c r="C151" s="315">
        <v>2</v>
      </c>
      <c r="D151" s="312">
        <v>3</v>
      </c>
      <c r="E151" s="312">
        <v>3.55</v>
      </c>
      <c r="F151" s="545">
        <f t="shared" si="3"/>
        <v>63.9</v>
      </c>
      <c r="G151" s="546"/>
      <c r="H151" s="312"/>
      <c r="I151" s="312"/>
      <c r="J151" s="312"/>
      <c r="K151" s="312"/>
      <c r="L151" s="312"/>
      <c r="M151" s="312"/>
      <c r="N151" s="316"/>
    </row>
    <row r="152" spans="1:14">
      <c r="A152" s="314" t="s">
        <v>365</v>
      </c>
      <c r="B152" s="315">
        <v>1</v>
      </c>
      <c r="C152" s="315">
        <v>1</v>
      </c>
      <c r="D152" s="312">
        <v>3</v>
      </c>
      <c r="E152" s="312">
        <v>5.3</v>
      </c>
      <c r="F152" s="545">
        <f t="shared" si="3"/>
        <v>15.899999999999999</v>
      </c>
      <c r="G152" s="546"/>
      <c r="H152" s="312"/>
      <c r="I152" s="312"/>
      <c r="J152" s="312"/>
      <c r="K152" s="312"/>
      <c r="L152" s="312"/>
      <c r="M152" s="312"/>
      <c r="N152" s="316"/>
    </row>
    <row r="153" spans="1:14">
      <c r="A153" s="314" t="s">
        <v>365</v>
      </c>
      <c r="B153" s="315">
        <v>1</v>
      </c>
      <c r="C153" s="315">
        <v>1</v>
      </c>
      <c r="D153" s="312">
        <v>3</v>
      </c>
      <c r="E153" s="312">
        <v>4.1500000000000004</v>
      </c>
      <c r="F153" s="545">
        <f t="shared" si="3"/>
        <v>12.450000000000001</v>
      </c>
      <c r="G153" s="546"/>
      <c r="H153" s="312"/>
      <c r="I153" s="312"/>
      <c r="J153" s="312"/>
      <c r="K153" s="312"/>
      <c r="L153" s="312"/>
      <c r="M153" s="312"/>
      <c r="N153" s="316"/>
    </row>
    <row r="154" spans="1:14">
      <c r="A154" s="314" t="s">
        <v>366</v>
      </c>
      <c r="B154" s="315">
        <v>1</v>
      </c>
      <c r="C154" s="315">
        <v>1</v>
      </c>
      <c r="D154" s="312">
        <v>3</v>
      </c>
      <c r="E154" s="312">
        <v>2.6</v>
      </c>
      <c r="F154" s="545">
        <f t="shared" si="3"/>
        <v>7.8000000000000007</v>
      </c>
      <c r="G154" s="546"/>
      <c r="H154" s="312"/>
      <c r="I154" s="312"/>
      <c r="J154" s="312"/>
      <c r="K154" s="312"/>
      <c r="L154" s="312"/>
      <c r="M154" s="312"/>
      <c r="N154" s="316"/>
    </row>
    <row r="155" spans="1:14">
      <c r="A155" s="314" t="s">
        <v>367</v>
      </c>
      <c r="B155" s="315">
        <v>1</v>
      </c>
      <c r="C155" s="315">
        <v>1</v>
      </c>
      <c r="D155" s="312">
        <v>4</v>
      </c>
      <c r="E155" s="312">
        <v>11</v>
      </c>
      <c r="F155" s="545">
        <f t="shared" si="3"/>
        <v>44</v>
      </c>
      <c r="G155" s="546"/>
      <c r="H155" s="312"/>
      <c r="I155" s="312"/>
      <c r="J155" s="312"/>
      <c r="K155" s="312"/>
      <c r="L155" s="312"/>
      <c r="M155" s="312"/>
      <c r="N155" s="316"/>
    </row>
    <row r="156" spans="1:14">
      <c r="A156" s="314"/>
      <c r="B156" s="315"/>
      <c r="C156" s="315"/>
      <c r="D156" s="312"/>
      <c r="E156" s="312"/>
      <c r="F156" s="545">
        <f t="shared" si="3"/>
        <v>0</v>
      </c>
      <c r="G156" s="546"/>
      <c r="H156" s="312"/>
      <c r="I156" s="312"/>
      <c r="J156" s="312"/>
      <c r="K156" s="312"/>
      <c r="L156" s="312"/>
      <c r="M156" s="312"/>
      <c r="N156" s="316"/>
    </row>
    <row r="157" spans="1:14" ht="15.75" customHeight="1">
      <c r="A157" s="314"/>
      <c r="B157" s="315"/>
      <c r="C157" s="315"/>
      <c r="D157" s="312"/>
      <c r="E157" s="312"/>
      <c r="F157" s="607">
        <f>SUM(F140:G156)</f>
        <v>1047.75</v>
      </c>
      <c r="G157" s="608"/>
      <c r="H157" s="312"/>
      <c r="I157" s="312"/>
      <c r="J157" s="312"/>
      <c r="K157" s="312"/>
      <c r="L157" s="312"/>
      <c r="M157" s="312"/>
      <c r="N157" s="316"/>
    </row>
    <row r="158" spans="1:14" ht="15.75" customHeight="1">
      <c r="A158" s="314"/>
      <c r="B158" s="315"/>
      <c r="C158" s="315"/>
      <c r="D158" s="312"/>
      <c r="E158" s="312"/>
      <c r="F158" s="468"/>
      <c r="G158" s="469"/>
      <c r="H158" s="312"/>
      <c r="I158" s="312"/>
      <c r="J158" s="312"/>
      <c r="K158" s="312"/>
      <c r="L158" s="312"/>
      <c r="M158" s="312"/>
      <c r="N158" s="316"/>
    </row>
    <row r="159" spans="1:14" ht="15.75" customHeight="1">
      <c r="A159" s="314"/>
      <c r="B159" s="315"/>
      <c r="C159" s="315"/>
      <c r="D159" s="312"/>
      <c r="E159" s="312"/>
      <c r="F159" s="468"/>
      <c r="G159" s="469"/>
      <c r="H159" s="312"/>
      <c r="I159" s="312"/>
      <c r="J159" s="312"/>
      <c r="K159" s="312"/>
      <c r="L159" s="312"/>
      <c r="M159" s="312"/>
      <c r="N159" s="316"/>
    </row>
    <row r="160" spans="1:14" ht="15" customHeight="1">
      <c r="A160" s="314"/>
      <c r="B160" s="609" t="s">
        <v>103</v>
      </c>
      <c r="C160" s="610"/>
      <c r="D160" s="610"/>
      <c r="E160" s="610"/>
      <c r="F160" s="393"/>
      <c r="G160" s="393"/>
      <c r="H160" s="393"/>
      <c r="I160" s="393"/>
      <c r="J160" s="312"/>
      <c r="K160" s="312"/>
      <c r="L160" s="312"/>
      <c r="M160" s="312"/>
      <c r="N160" s="316"/>
    </row>
    <row r="161" spans="1:14">
      <c r="A161" s="314"/>
      <c r="B161" s="538" t="s">
        <v>264</v>
      </c>
      <c r="C161" s="538"/>
      <c r="D161" s="396" t="s">
        <v>117</v>
      </c>
      <c r="E161" s="396" t="s">
        <v>118</v>
      </c>
      <c r="F161" s="396" t="s">
        <v>211</v>
      </c>
      <c r="G161" s="396" t="s">
        <v>80</v>
      </c>
      <c r="H161" s="393"/>
      <c r="I161" s="393"/>
      <c r="J161" s="312"/>
      <c r="K161" s="312"/>
      <c r="L161" s="312"/>
      <c r="M161" s="312"/>
      <c r="N161" s="316"/>
    </row>
    <row r="162" spans="1:14">
      <c r="A162" s="314"/>
      <c r="B162" s="305" t="s">
        <v>104</v>
      </c>
      <c r="C162" s="305">
        <v>0.8</v>
      </c>
      <c r="D162" s="305"/>
      <c r="E162" s="288">
        <v>2.1</v>
      </c>
      <c r="F162" s="288">
        <v>3</v>
      </c>
      <c r="G162" s="332">
        <f>C162*E162*F162</f>
        <v>5.0400000000000009</v>
      </c>
      <c r="H162" s="392"/>
      <c r="I162" s="401"/>
      <c r="J162" s="312"/>
      <c r="K162" s="397"/>
      <c r="L162" s="400"/>
      <c r="M162" s="312"/>
      <c r="N162" s="331"/>
    </row>
    <row r="163" spans="1:14">
      <c r="A163" s="314"/>
      <c r="B163" s="305" t="s">
        <v>105</v>
      </c>
      <c r="C163" s="305">
        <v>1</v>
      </c>
      <c r="D163" s="305"/>
      <c r="E163" s="288">
        <v>2.1</v>
      </c>
      <c r="F163" s="288">
        <v>1</v>
      </c>
      <c r="G163" s="332">
        <f t="shared" ref="G163:G165" si="4">C163*E163*F163</f>
        <v>2.1</v>
      </c>
      <c r="H163" s="392"/>
      <c r="I163" s="401"/>
      <c r="J163" s="312"/>
      <c r="K163" s="397"/>
      <c r="L163" s="402"/>
      <c r="M163" s="312"/>
      <c r="N163" s="331"/>
    </row>
    <row r="164" spans="1:14">
      <c r="A164" s="314"/>
      <c r="B164" s="305" t="s">
        <v>106</v>
      </c>
      <c r="C164" s="305">
        <v>2.5</v>
      </c>
      <c r="D164" s="305"/>
      <c r="E164" s="288">
        <v>2.1</v>
      </c>
      <c r="F164" s="288">
        <v>1</v>
      </c>
      <c r="G164" s="332">
        <f t="shared" si="4"/>
        <v>5.25</v>
      </c>
      <c r="H164" s="392"/>
      <c r="I164" s="401"/>
      <c r="J164" s="312"/>
      <c r="K164" s="312"/>
      <c r="L164" s="312"/>
      <c r="M164" s="312"/>
      <c r="N164" s="331"/>
    </row>
    <row r="165" spans="1:14">
      <c r="A165" s="314"/>
      <c r="B165" s="305" t="s">
        <v>120</v>
      </c>
      <c r="C165" s="305">
        <v>2.34</v>
      </c>
      <c r="D165" s="305"/>
      <c r="E165" s="288">
        <v>2.1</v>
      </c>
      <c r="F165" s="288">
        <v>1</v>
      </c>
      <c r="G165" s="332">
        <f t="shared" si="4"/>
        <v>4.9139999999999997</v>
      </c>
      <c r="H165" s="392"/>
      <c r="I165" s="401"/>
      <c r="J165" s="312"/>
      <c r="K165" s="312"/>
      <c r="L165" s="312"/>
      <c r="M165" s="312"/>
      <c r="N165" s="331"/>
    </row>
    <row r="166" spans="1:14" ht="15" customHeight="1">
      <c r="A166" s="303"/>
      <c r="B166" s="543" t="s">
        <v>103</v>
      </c>
      <c r="C166" s="544"/>
      <c r="D166" s="544"/>
      <c r="E166" s="544"/>
      <c r="F166" s="393"/>
      <c r="G166" s="396"/>
      <c r="H166" s="393"/>
      <c r="I166" s="393"/>
      <c r="J166" s="393"/>
      <c r="K166" s="393"/>
      <c r="L166" s="393"/>
      <c r="M166" s="283"/>
      <c r="N166" s="287"/>
    </row>
    <row r="167" spans="1:14">
      <c r="A167" s="303"/>
      <c r="B167" s="538" t="s">
        <v>264</v>
      </c>
      <c r="C167" s="538"/>
      <c r="D167" s="396" t="s">
        <v>117</v>
      </c>
      <c r="E167" s="396" t="s">
        <v>118</v>
      </c>
      <c r="F167" s="396" t="s">
        <v>211</v>
      </c>
      <c r="G167" s="396" t="s">
        <v>80</v>
      </c>
      <c r="H167" s="393"/>
      <c r="I167" s="393"/>
      <c r="J167" s="393"/>
      <c r="K167" s="393"/>
      <c r="L167" s="393"/>
      <c r="M167" s="283"/>
      <c r="N167" s="287"/>
    </row>
    <row r="168" spans="1:14">
      <c r="A168" s="303"/>
      <c r="B168" s="305" t="s">
        <v>107</v>
      </c>
      <c r="C168" s="305">
        <v>1.5</v>
      </c>
      <c r="D168" s="288">
        <v>1</v>
      </c>
      <c r="E168" s="87"/>
      <c r="F168" s="288">
        <v>1</v>
      </c>
      <c r="G168" s="328">
        <f>C168*D168*F168</f>
        <v>1.5</v>
      </c>
      <c r="H168" s="396"/>
      <c r="I168" s="401"/>
      <c r="J168" s="393"/>
      <c r="K168" s="393"/>
      <c r="L168" s="393"/>
      <c r="M168" s="283"/>
      <c r="N168" s="287"/>
    </row>
    <row r="169" spans="1:14">
      <c r="A169" s="303"/>
      <c r="B169" s="305" t="s">
        <v>108</v>
      </c>
      <c r="C169" s="305">
        <v>2</v>
      </c>
      <c r="D169" s="288">
        <v>0.5</v>
      </c>
      <c r="E169" s="87"/>
      <c r="F169" s="288">
        <v>5</v>
      </c>
      <c r="G169" s="328">
        <f>C169*D169*F169</f>
        <v>5</v>
      </c>
      <c r="H169" s="396"/>
      <c r="I169" s="401"/>
      <c r="J169" s="393"/>
      <c r="K169" s="393"/>
      <c r="L169" s="393"/>
      <c r="M169" s="283"/>
      <c r="N169" s="287"/>
    </row>
    <row r="170" spans="1:14">
      <c r="A170" s="303"/>
      <c r="B170" s="395"/>
      <c r="C170" s="395"/>
      <c r="D170" s="393"/>
      <c r="E170" s="393"/>
      <c r="F170" s="393"/>
      <c r="G170" s="393"/>
      <c r="H170" s="393"/>
      <c r="I170" s="393"/>
      <c r="J170" s="393"/>
      <c r="K170" s="393"/>
      <c r="L170" s="393"/>
      <c r="M170" s="283"/>
      <c r="N170" s="287"/>
    </row>
    <row r="171" spans="1:14">
      <c r="A171" s="279" t="e">
        <f>orcamento!#REF!</f>
        <v>#REF!</v>
      </c>
      <c r="B171" s="317" t="s">
        <v>97</v>
      </c>
      <c r="C171" s="554" t="s">
        <v>31</v>
      </c>
      <c r="D171" s="555"/>
      <c r="E171" s="555"/>
      <c r="F171" s="555"/>
      <c r="G171" s="555"/>
      <c r="H171" s="555"/>
      <c r="I171" s="555"/>
      <c r="J171" s="555"/>
      <c r="K171" s="555"/>
      <c r="L171" s="556"/>
      <c r="M171" s="318" t="s">
        <v>79</v>
      </c>
      <c r="N171" s="318" t="s">
        <v>80</v>
      </c>
    </row>
    <row r="172" spans="1:14">
      <c r="A172" s="557" t="s">
        <v>147</v>
      </c>
      <c r="B172" s="559" t="s">
        <v>148</v>
      </c>
      <c r="C172" s="559" t="s">
        <v>149</v>
      </c>
      <c r="D172" s="561"/>
      <c r="E172" s="562"/>
      <c r="F172" s="563" t="s">
        <v>153</v>
      </c>
      <c r="G172" s="564"/>
      <c r="H172" s="309"/>
      <c r="I172" s="309"/>
      <c r="J172" s="309"/>
      <c r="K172" s="309"/>
      <c r="L172" s="309"/>
      <c r="M172" s="309"/>
      <c r="N172" s="284">
        <f>F187-G191-G192-G193-G194-G197-G198</f>
        <v>430.03199999999998</v>
      </c>
    </row>
    <row r="173" spans="1:14">
      <c r="A173" s="557"/>
      <c r="B173" s="559"/>
      <c r="C173" s="559"/>
      <c r="D173" s="559" t="s">
        <v>150</v>
      </c>
      <c r="E173" s="560"/>
      <c r="F173" s="565"/>
      <c r="G173" s="566"/>
      <c r="H173" s="547"/>
      <c r="I173" s="547"/>
      <c r="J173" s="547"/>
      <c r="K173" s="547"/>
      <c r="L173" s="547"/>
      <c r="M173" s="547"/>
      <c r="N173" s="287"/>
    </row>
    <row r="174" spans="1:14" ht="24">
      <c r="A174" s="558"/>
      <c r="B174" s="559"/>
      <c r="C174" s="560"/>
      <c r="D174" s="125" t="s">
        <v>151</v>
      </c>
      <c r="E174" s="125" t="s">
        <v>152</v>
      </c>
      <c r="F174" s="567"/>
      <c r="G174" s="568"/>
      <c r="H174" s="548"/>
      <c r="I174" s="126"/>
      <c r="J174" s="126"/>
      <c r="K174" s="548"/>
      <c r="L174" s="126"/>
      <c r="M174" s="126"/>
      <c r="N174" s="287"/>
    </row>
    <row r="175" spans="1:14">
      <c r="A175" s="310">
        <f>[3]Tijolo!A763</f>
        <v>0</v>
      </c>
      <c r="B175" s="310">
        <v>1</v>
      </c>
      <c r="C175" s="310">
        <v>1</v>
      </c>
      <c r="D175" s="311">
        <v>4.5999999999999996</v>
      </c>
      <c r="E175" s="311">
        <v>7</v>
      </c>
      <c r="F175" s="545">
        <f t="shared" ref="F175:F186" si="5">B175*C175*D175*E175</f>
        <v>32.199999999999996</v>
      </c>
      <c r="G175" s="546"/>
      <c r="H175" s="312"/>
      <c r="I175" s="312"/>
      <c r="J175" s="312"/>
      <c r="K175" s="312"/>
      <c r="L175" s="312"/>
      <c r="M175" s="312"/>
      <c r="N175" s="287"/>
    </row>
    <row r="176" spans="1:14">
      <c r="A176" s="310"/>
      <c r="B176" s="310">
        <v>1</v>
      </c>
      <c r="C176" s="310">
        <v>1</v>
      </c>
      <c r="D176" s="313">
        <v>4.5999999999999996</v>
      </c>
      <c r="E176" s="313">
        <v>11.45</v>
      </c>
      <c r="F176" s="545">
        <f t="shared" si="5"/>
        <v>52.669999999999995</v>
      </c>
      <c r="G176" s="546"/>
      <c r="H176" s="312"/>
      <c r="I176" s="312"/>
      <c r="J176" s="312"/>
      <c r="K176" s="312"/>
      <c r="L176" s="312"/>
      <c r="M176" s="312"/>
      <c r="N176" s="287"/>
    </row>
    <row r="177" spans="1:14">
      <c r="A177" s="310"/>
      <c r="B177" s="310">
        <v>1</v>
      </c>
      <c r="C177" s="310">
        <v>1</v>
      </c>
      <c r="D177" s="313">
        <v>4.5999999999999996</v>
      </c>
      <c r="E177" s="313">
        <v>11.45</v>
      </c>
      <c r="F177" s="545">
        <f t="shared" si="5"/>
        <v>52.669999999999995</v>
      </c>
      <c r="G177" s="546"/>
      <c r="H177" s="312"/>
      <c r="I177" s="312"/>
      <c r="J177" s="312"/>
      <c r="K177" s="312"/>
      <c r="L177" s="312"/>
      <c r="M177" s="312"/>
      <c r="N177" s="287"/>
    </row>
    <row r="178" spans="1:14">
      <c r="A178" s="310"/>
      <c r="B178" s="310">
        <v>1</v>
      </c>
      <c r="C178" s="310">
        <v>1</v>
      </c>
      <c r="D178" s="313">
        <v>4.5999999999999996</v>
      </c>
      <c r="E178" s="313">
        <v>17.75</v>
      </c>
      <c r="F178" s="545">
        <f t="shared" si="5"/>
        <v>81.649999999999991</v>
      </c>
      <c r="G178" s="546"/>
      <c r="H178" s="312"/>
      <c r="I178" s="312"/>
      <c r="J178" s="312"/>
      <c r="K178" s="312"/>
      <c r="L178" s="312"/>
      <c r="M178" s="312"/>
      <c r="N178" s="287"/>
    </row>
    <row r="179" spans="1:14">
      <c r="A179" s="310"/>
      <c r="B179" s="310">
        <v>1</v>
      </c>
      <c r="C179" s="310">
        <v>1</v>
      </c>
      <c r="D179" s="313">
        <v>4.5999999999999996</v>
      </c>
      <c r="E179" s="313">
        <v>2.65</v>
      </c>
      <c r="F179" s="545">
        <f t="shared" si="5"/>
        <v>12.19</v>
      </c>
      <c r="G179" s="546"/>
      <c r="H179" s="312"/>
      <c r="I179" s="312"/>
      <c r="J179" s="312"/>
      <c r="K179" s="312"/>
      <c r="L179" s="312"/>
      <c r="M179" s="312"/>
      <c r="N179" s="287"/>
    </row>
    <row r="180" spans="1:14">
      <c r="A180" s="310"/>
      <c r="B180" s="310">
        <v>1</v>
      </c>
      <c r="C180" s="310">
        <v>1</v>
      </c>
      <c r="D180" s="313">
        <v>4.5999999999999996</v>
      </c>
      <c r="E180" s="313">
        <v>15</v>
      </c>
      <c r="F180" s="545">
        <f t="shared" si="5"/>
        <v>69</v>
      </c>
      <c r="G180" s="546"/>
      <c r="H180" s="312"/>
      <c r="I180" s="312"/>
      <c r="J180" s="312"/>
      <c r="K180" s="312"/>
      <c r="L180" s="312"/>
      <c r="M180" s="312"/>
      <c r="N180" s="287"/>
    </row>
    <row r="181" spans="1:14">
      <c r="A181" s="310"/>
      <c r="B181" s="310">
        <v>1</v>
      </c>
      <c r="C181" s="310">
        <v>2</v>
      </c>
      <c r="D181" s="313">
        <v>4.5999999999999996</v>
      </c>
      <c r="E181" s="313">
        <v>4.3499999999999996</v>
      </c>
      <c r="F181" s="545">
        <f t="shared" si="5"/>
        <v>40.019999999999996</v>
      </c>
      <c r="G181" s="546"/>
      <c r="H181" s="312"/>
      <c r="I181" s="312"/>
      <c r="J181" s="312"/>
      <c r="K181" s="312"/>
      <c r="L181" s="312"/>
      <c r="M181" s="312"/>
      <c r="N181" s="287"/>
    </row>
    <row r="182" spans="1:14">
      <c r="A182" s="310"/>
      <c r="B182" s="310">
        <v>1</v>
      </c>
      <c r="C182" s="310">
        <v>1</v>
      </c>
      <c r="D182" s="313">
        <v>4.5999999999999996</v>
      </c>
      <c r="E182" s="313">
        <v>7.35</v>
      </c>
      <c r="F182" s="545">
        <f t="shared" si="5"/>
        <v>33.809999999999995</v>
      </c>
      <c r="G182" s="546"/>
      <c r="H182" s="312"/>
      <c r="I182" s="312"/>
      <c r="J182" s="312"/>
      <c r="K182" s="312"/>
      <c r="L182" s="312"/>
      <c r="M182" s="312"/>
      <c r="N182" s="287"/>
    </row>
    <row r="183" spans="1:14">
      <c r="A183" s="310"/>
      <c r="B183" s="310">
        <v>1</v>
      </c>
      <c r="C183" s="310">
        <v>1</v>
      </c>
      <c r="D183" s="313">
        <v>4.5999999999999996</v>
      </c>
      <c r="E183" s="313">
        <v>9.48</v>
      </c>
      <c r="F183" s="545">
        <f t="shared" si="5"/>
        <v>43.607999999999997</v>
      </c>
      <c r="G183" s="546"/>
      <c r="H183" s="312"/>
      <c r="I183" s="312"/>
      <c r="J183" s="312"/>
      <c r="K183" s="312"/>
      <c r="L183" s="312"/>
      <c r="M183" s="312"/>
      <c r="N183" s="287"/>
    </row>
    <row r="184" spans="1:14">
      <c r="A184" s="310"/>
      <c r="B184" s="310">
        <v>1</v>
      </c>
      <c r="C184" s="310">
        <v>1</v>
      </c>
      <c r="D184" s="313">
        <v>4.5999999999999996</v>
      </c>
      <c r="E184" s="313">
        <v>2.33</v>
      </c>
      <c r="F184" s="545">
        <f t="shared" si="5"/>
        <v>10.718</v>
      </c>
      <c r="G184" s="546"/>
      <c r="H184" s="312"/>
      <c r="I184" s="312"/>
      <c r="J184" s="312"/>
      <c r="K184" s="312"/>
      <c r="L184" s="312"/>
      <c r="M184" s="312"/>
      <c r="N184" s="287"/>
    </row>
    <row r="185" spans="1:14">
      <c r="A185" s="310"/>
      <c r="B185" s="310">
        <v>1</v>
      </c>
      <c r="C185" s="310">
        <v>1</v>
      </c>
      <c r="D185" s="313">
        <v>4.5999999999999996</v>
      </c>
      <c r="E185" s="313">
        <v>2.5</v>
      </c>
      <c r="F185" s="545">
        <f t="shared" si="5"/>
        <v>11.5</v>
      </c>
      <c r="G185" s="546"/>
      <c r="H185" s="312"/>
      <c r="I185" s="312"/>
      <c r="J185" s="312"/>
      <c r="K185" s="312"/>
      <c r="L185" s="312"/>
      <c r="M185" s="312"/>
      <c r="N185" s="287"/>
    </row>
    <row r="186" spans="1:14">
      <c r="A186" s="310"/>
      <c r="B186" s="310">
        <v>1</v>
      </c>
      <c r="C186" s="310">
        <v>1</v>
      </c>
      <c r="D186" s="313">
        <v>4.5999999999999996</v>
      </c>
      <c r="E186" s="313">
        <v>3</v>
      </c>
      <c r="F186" s="545">
        <f t="shared" si="5"/>
        <v>13.799999999999999</v>
      </c>
      <c r="G186" s="546"/>
      <c r="H186" s="312"/>
      <c r="I186" s="312"/>
      <c r="J186" s="312"/>
      <c r="K186" s="312"/>
      <c r="L186" s="312"/>
      <c r="M186" s="312"/>
      <c r="N186" s="287"/>
    </row>
    <row r="187" spans="1:14">
      <c r="A187" s="314"/>
      <c r="B187" s="315"/>
      <c r="C187" s="315"/>
      <c r="D187" s="312"/>
      <c r="E187" s="312"/>
      <c r="F187" s="552">
        <f>SUM(F175:G186)</f>
        <v>453.83600000000001</v>
      </c>
      <c r="G187" s="553"/>
      <c r="H187" s="312"/>
      <c r="I187" s="312"/>
      <c r="J187" s="312"/>
      <c r="K187" s="312"/>
      <c r="L187" s="312"/>
      <c r="M187" s="312"/>
      <c r="N187" s="287"/>
    </row>
    <row r="188" spans="1:14">
      <c r="A188" s="314"/>
      <c r="B188" s="315"/>
      <c r="C188" s="315"/>
      <c r="D188" s="312"/>
      <c r="E188" s="312"/>
      <c r="F188" s="333"/>
      <c r="G188" s="334"/>
      <c r="H188" s="312"/>
      <c r="I188" s="312"/>
      <c r="J188" s="312"/>
      <c r="K188" s="312"/>
      <c r="L188" s="312"/>
      <c r="M188" s="312"/>
      <c r="N188" s="287"/>
    </row>
    <row r="189" spans="1:14">
      <c r="A189" s="314"/>
      <c r="B189" s="541" t="s">
        <v>103</v>
      </c>
      <c r="C189" s="542"/>
      <c r="D189" s="542"/>
      <c r="E189" s="542"/>
      <c r="F189" s="393"/>
      <c r="G189" s="393"/>
      <c r="H189" s="312"/>
      <c r="I189" s="312"/>
      <c r="J189" s="312"/>
      <c r="K189" s="312"/>
      <c r="L189" s="312"/>
      <c r="M189" s="312"/>
      <c r="N189" s="287"/>
    </row>
    <row r="190" spans="1:14">
      <c r="A190" s="314"/>
      <c r="B190" s="538" t="s">
        <v>264</v>
      </c>
      <c r="C190" s="538"/>
      <c r="D190" s="396" t="s">
        <v>117</v>
      </c>
      <c r="E190" s="396" t="s">
        <v>118</v>
      </c>
      <c r="F190" s="396" t="s">
        <v>211</v>
      </c>
      <c r="G190" s="396" t="s">
        <v>80</v>
      </c>
      <c r="H190" s="312"/>
      <c r="I190" s="312"/>
      <c r="J190" s="312"/>
      <c r="K190" s="312"/>
      <c r="L190" s="312"/>
      <c r="M190" s="312"/>
      <c r="N190" s="287"/>
    </row>
    <row r="191" spans="1:14">
      <c r="A191" s="314"/>
      <c r="B191" s="305" t="s">
        <v>104</v>
      </c>
      <c r="C191" s="305">
        <v>0.8</v>
      </c>
      <c r="D191" s="305"/>
      <c r="E191" s="288">
        <v>2.1</v>
      </c>
      <c r="F191" s="288">
        <v>3</v>
      </c>
      <c r="G191" s="332">
        <f>C191*E191*F191</f>
        <v>5.0400000000000009</v>
      </c>
      <c r="H191" s="312"/>
      <c r="I191" s="312"/>
      <c r="J191" s="312"/>
      <c r="K191" s="312"/>
      <c r="L191" s="312"/>
      <c r="M191" s="312"/>
      <c r="N191" s="287"/>
    </row>
    <row r="192" spans="1:14">
      <c r="A192" s="314"/>
      <c r="B192" s="305" t="s">
        <v>105</v>
      </c>
      <c r="C192" s="305">
        <v>1</v>
      </c>
      <c r="D192" s="305"/>
      <c r="E192" s="288">
        <v>2.1</v>
      </c>
      <c r="F192" s="288">
        <v>1</v>
      </c>
      <c r="G192" s="332">
        <f t="shared" ref="G192:G194" si="6">C192*E192*F192</f>
        <v>2.1</v>
      </c>
      <c r="H192" s="312"/>
      <c r="I192" s="312"/>
      <c r="J192" s="312"/>
      <c r="K192" s="312"/>
      <c r="L192" s="312"/>
      <c r="M192" s="312"/>
      <c r="N192" s="287"/>
    </row>
    <row r="193" spans="1:14">
      <c r="A193" s="314"/>
      <c r="B193" s="305" t="s">
        <v>106</v>
      </c>
      <c r="C193" s="305">
        <v>2.5</v>
      </c>
      <c r="D193" s="305"/>
      <c r="E193" s="288">
        <v>2.1</v>
      </c>
      <c r="F193" s="288">
        <v>1</v>
      </c>
      <c r="G193" s="332">
        <f t="shared" si="6"/>
        <v>5.25</v>
      </c>
      <c r="H193" s="312"/>
      <c r="I193" s="312"/>
      <c r="J193" s="312"/>
      <c r="K193" s="312"/>
      <c r="L193" s="312"/>
      <c r="M193" s="312"/>
      <c r="N193" s="287"/>
    </row>
    <row r="194" spans="1:14">
      <c r="A194" s="314"/>
      <c r="B194" s="305" t="s">
        <v>120</v>
      </c>
      <c r="C194" s="305">
        <v>2.34</v>
      </c>
      <c r="D194" s="305"/>
      <c r="E194" s="288">
        <v>2.1</v>
      </c>
      <c r="F194" s="288">
        <v>1</v>
      </c>
      <c r="G194" s="332">
        <f t="shared" si="6"/>
        <v>4.9139999999999997</v>
      </c>
      <c r="H194" s="312"/>
      <c r="I194" s="312"/>
      <c r="J194" s="312"/>
      <c r="K194" s="312"/>
      <c r="L194" s="312"/>
      <c r="M194" s="312"/>
      <c r="N194" s="287"/>
    </row>
    <row r="195" spans="1:14">
      <c r="A195" s="314"/>
      <c r="B195" s="543" t="s">
        <v>103</v>
      </c>
      <c r="C195" s="544"/>
      <c r="D195" s="544"/>
      <c r="E195" s="544"/>
      <c r="F195" s="393"/>
      <c r="G195" s="396"/>
      <c r="H195" s="312"/>
      <c r="I195" s="312"/>
      <c r="J195" s="312"/>
      <c r="K195" s="312"/>
      <c r="L195" s="312"/>
      <c r="M195" s="312"/>
      <c r="N195" s="287"/>
    </row>
    <row r="196" spans="1:14">
      <c r="A196" s="314"/>
      <c r="B196" s="538" t="s">
        <v>264</v>
      </c>
      <c r="C196" s="538"/>
      <c r="D196" s="396" t="s">
        <v>117</v>
      </c>
      <c r="E196" s="396" t="s">
        <v>118</v>
      </c>
      <c r="F196" s="396" t="s">
        <v>211</v>
      </c>
      <c r="G196" s="396" t="s">
        <v>80</v>
      </c>
      <c r="H196" s="312"/>
      <c r="I196" s="312"/>
      <c r="J196" s="312"/>
      <c r="K196" s="312"/>
      <c r="L196" s="312"/>
      <c r="M196" s="312"/>
      <c r="N196" s="287"/>
    </row>
    <row r="197" spans="1:14">
      <c r="A197" s="314"/>
      <c r="B197" s="305" t="s">
        <v>107</v>
      </c>
      <c r="C197" s="305">
        <v>1.5</v>
      </c>
      <c r="D197" s="288">
        <v>1</v>
      </c>
      <c r="E197" s="87"/>
      <c r="F197" s="288">
        <v>1</v>
      </c>
      <c r="G197" s="328">
        <f>C197*D197*F197</f>
        <v>1.5</v>
      </c>
      <c r="H197" s="312"/>
      <c r="I197" s="312"/>
      <c r="J197" s="312"/>
      <c r="K197" s="312"/>
      <c r="L197" s="312"/>
      <c r="M197" s="312"/>
      <c r="N197" s="287"/>
    </row>
    <row r="198" spans="1:14">
      <c r="A198" s="314"/>
      <c r="B198" s="305" t="s">
        <v>108</v>
      </c>
      <c r="C198" s="305">
        <v>2</v>
      </c>
      <c r="D198" s="288">
        <v>0.5</v>
      </c>
      <c r="E198" s="87"/>
      <c r="F198" s="288">
        <v>5</v>
      </c>
      <c r="G198" s="328">
        <f>C198*D198*F198</f>
        <v>5</v>
      </c>
      <c r="H198" s="312"/>
      <c r="I198" s="312"/>
      <c r="J198" s="312"/>
      <c r="K198" s="312"/>
      <c r="L198" s="312"/>
      <c r="M198" s="312"/>
      <c r="N198" s="287"/>
    </row>
    <row r="199" spans="1:14">
      <c r="A199" s="303"/>
      <c r="B199" s="395"/>
      <c r="C199" s="395"/>
      <c r="D199" s="393"/>
      <c r="E199" s="393"/>
      <c r="F199" s="393"/>
      <c r="G199" s="393"/>
      <c r="H199" s="393"/>
      <c r="I199" s="393"/>
      <c r="J199" s="393"/>
      <c r="K199" s="393"/>
      <c r="L199" s="393"/>
      <c r="M199" s="283"/>
      <c r="N199" s="287"/>
    </row>
    <row r="200" spans="1:14">
      <c r="A200" s="279" t="e">
        <f>orcamento!#REF!</f>
        <v>#REF!</v>
      </c>
      <c r="B200" s="304" t="s">
        <v>278</v>
      </c>
      <c r="C200" s="549" t="s">
        <v>98</v>
      </c>
      <c r="D200" s="550"/>
      <c r="E200" s="550"/>
      <c r="F200" s="550"/>
      <c r="G200" s="550"/>
      <c r="H200" s="550"/>
      <c r="I200" s="550"/>
      <c r="J200" s="550"/>
      <c r="K200" s="550"/>
      <c r="L200" s="551"/>
      <c r="M200" s="319" t="s">
        <v>79</v>
      </c>
      <c r="N200" s="319" t="s">
        <v>80</v>
      </c>
    </row>
    <row r="201" spans="1:14">
      <c r="A201" s="557" t="s">
        <v>147</v>
      </c>
      <c r="B201" s="559" t="s">
        <v>148</v>
      </c>
      <c r="C201" s="559" t="s">
        <v>149</v>
      </c>
      <c r="D201" s="561"/>
      <c r="E201" s="562"/>
      <c r="F201" s="563" t="s">
        <v>153</v>
      </c>
      <c r="G201" s="564"/>
      <c r="H201" s="309"/>
      <c r="I201" s="309"/>
      <c r="J201" s="309"/>
      <c r="K201" s="309"/>
      <c r="L201" s="309"/>
      <c r="M201" s="309"/>
      <c r="N201" s="284">
        <f>F218-G222-G223-G224-G225-G228-G229</f>
        <v>914.26800000000003</v>
      </c>
    </row>
    <row r="202" spans="1:14">
      <c r="A202" s="557"/>
      <c r="B202" s="559"/>
      <c r="C202" s="559"/>
      <c r="D202" s="559" t="s">
        <v>150</v>
      </c>
      <c r="E202" s="560"/>
      <c r="F202" s="565"/>
      <c r="G202" s="566"/>
      <c r="H202" s="547"/>
      <c r="I202" s="547"/>
      <c r="J202" s="547"/>
      <c r="K202" s="547"/>
      <c r="L202" s="547"/>
      <c r="M202" s="547"/>
      <c r="N202" s="287"/>
    </row>
    <row r="203" spans="1:14" ht="24">
      <c r="A203" s="558"/>
      <c r="B203" s="559"/>
      <c r="C203" s="560"/>
      <c r="D203" s="125" t="s">
        <v>151</v>
      </c>
      <c r="E203" s="125" t="s">
        <v>152</v>
      </c>
      <c r="F203" s="567"/>
      <c r="G203" s="568"/>
      <c r="H203" s="548"/>
      <c r="I203" s="126"/>
      <c r="J203" s="126"/>
      <c r="K203" s="548"/>
      <c r="L203" s="126"/>
      <c r="M203" s="126"/>
      <c r="N203" s="287"/>
    </row>
    <row r="204" spans="1:14">
      <c r="A204" s="310">
        <f>[3]Tijolo!A791</f>
        <v>0</v>
      </c>
      <c r="B204" s="310">
        <v>2</v>
      </c>
      <c r="C204" s="310">
        <v>1</v>
      </c>
      <c r="D204" s="311">
        <v>4.5999999999999996</v>
      </c>
      <c r="E204" s="311">
        <v>7</v>
      </c>
      <c r="F204" s="545">
        <f t="shared" ref="F204:F215" si="7">B204*C204*D204*E204</f>
        <v>64.399999999999991</v>
      </c>
      <c r="G204" s="546"/>
      <c r="H204" s="312"/>
      <c r="I204" s="312"/>
      <c r="J204" s="312"/>
      <c r="K204" s="312"/>
      <c r="L204" s="312"/>
      <c r="M204" s="312"/>
      <c r="N204" s="287"/>
    </row>
    <row r="205" spans="1:14">
      <c r="A205" s="310"/>
      <c r="B205" s="310">
        <v>2</v>
      </c>
      <c r="C205" s="310">
        <v>1</v>
      </c>
      <c r="D205" s="313">
        <v>4.5999999999999996</v>
      </c>
      <c r="E205" s="313">
        <v>11.45</v>
      </c>
      <c r="F205" s="545">
        <f t="shared" si="7"/>
        <v>105.33999999999999</v>
      </c>
      <c r="G205" s="546"/>
      <c r="H205" s="312"/>
      <c r="I205" s="312"/>
      <c r="J205" s="312"/>
      <c r="K205" s="312"/>
      <c r="L205" s="312"/>
      <c r="M205" s="312"/>
      <c r="N205" s="287"/>
    </row>
    <row r="206" spans="1:14">
      <c r="A206" s="310"/>
      <c r="B206" s="310">
        <v>2</v>
      </c>
      <c r="C206" s="310">
        <v>1</v>
      </c>
      <c r="D206" s="313">
        <v>4.5999999999999996</v>
      </c>
      <c r="E206" s="313">
        <v>11.45</v>
      </c>
      <c r="F206" s="545">
        <f t="shared" si="7"/>
        <v>105.33999999999999</v>
      </c>
      <c r="G206" s="546"/>
      <c r="H206" s="312"/>
      <c r="I206" s="312"/>
      <c r="J206" s="312"/>
      <c r="K206" s="312"/>
      <c r="L206" s="312"/>
      <c r="M206" s="312"/>
      <c r="N206" s="287"/>
    </row>
    <row r="207" spans="1:14">
      <c r="A207" s="310"/>
      <c r="B207" s="310">
        <v>2</v>
      </c>
      <c r="C207" s="310">
        <v>1</v>
      </c>
      <c r="D207" s="313">
        <v>4.5999999999999996</v>
      </c>
      <c r="E207" s="313">
        <v>17.75</v>
      </c>
      <c r="F207" s="545">
        <f t="shared" si="7"/>
        <v>163.29999999999998</v>
      </c>
      <c r="G207" s="546"/>
      <c r="H207" s="312"/>
      <c r="I207" s="312"/>
      <c r="J207" s="312"/>
      <c r="K207" s="312"/>
      <c r="L207" s="312"/>
      <c r="M207" s="312"/>
      <c r="N207" s="287"/>
    </row>
    <row r="208" spans="1:14">
      <c r="A208" s="310"/>
      <c r="B208" s="310">
        <v>2</v>
      </c>
      <c r="C208" s="310">
        <v>1</v>
      </c>
      <c r="D208" s="313">
        <v>4.5999999999999996</v>
      </c>
      <c r="E208" s="313">
        <v>2.65</v>
      </c>
      <c r="F208" s="545">
        <f t="shared" si="7"/>
        <v>24.38</v>
      </c>
      <c r="G208" s="546"/>
      <c r="H208" s="312"/>
      <c r="I208" s="312"/>
      <c r="J208" s="312"/>
      <c r="K208" s="312"/>
      <c r="L208" s="312"/>
      <c r="M208" s="312"/>
      <c r="N208" s="287"/>
    </row>
    <row r="209" spans="1:14">
      <c r="A209" s="310"/>
      <c r="B209" s="310">
        <v>2</v>
      </c>
      <c r="C209" s="310">
        <v>1</v>
      </c>
      <c r="D209" s="313">
        <v>4.5999999999999996</v>
      </c>
      <c r="E209" s="313">
        <v>15</v>
      </c>
      <c r="F209" s="545">
        <f t="shared" si="7"/>
        <v>138</v>
      </c>
      <c r="G209" s="546"/>
      <c r="H209" s="312"/>
      <c r="I209" s="312"/>
      <c r="J209" s="312"/>
      <c r="K209" s="312"/>
      <c r="L209" s="312"/>
      <c r="M209" s="312"/>
      <c r="N209" s="287"/>
    </row>
    <row r="210" spans="1:14">
      <c r="A210" s="310"/>
      <c r="B210" s="310">
        <v>2</v>
      </c>
      <c r="C210" s="310">
        <v>2</v>
      </c>
      <c r="D210" s="313">
        <v>4.5999999999999996</v>
      </c>
      <c r="E210" s="313">
        <v>4.3499999999999996</v>
      </c>
      <c r="F210" s="545">
        <f t="shared" si="7"/>
        <v>80.039999999999992</v>
      </c>
      <c r="G210" s="546"/>
      <c r="H210" s="312"/>
      <c r="I210" s="312"/>
      <c r="J210" s="312"/>
      <c r="K210" s="312"/>
      <c r="L210" s="312"/>
      <c r="M210" s="312"/>
      <c r="N210" s="287"/>
    </row>
    <row r="211" spans="1:14">
      <c r="A211" s="310"/>
      <c r="B211" s="310">
        <v>2</v>
      </c>
      <c r="C211" s="310">
        <v>1</v>
      </c>
      <c r="D211" s="313">
        <v>4.5999999999999996</v>
      </c>
      <c r="E211" s="313">
        <v>7.35</v>
      </c>
      <c r="F211" s="545">
        <f t="shared" si="7"/>
        <v>67.61999999999999</v>
      </c>
      <c r="G211" s="546"/>
      <c r="H211" s="312"/>
      <c r="I211" s="312"/>
      <c r="J211" s="312"/>
      <c r="K211" s="312"/>
      <c r="L211" s="312"/>
      <c r="M211" s="312"/>
      <c r="N211" s="287"/>
    </row>
    <row r="212" spans="1:14">
      <c r="A212" s="310"/>
      <c r="B212" s="310">
        <v>2</v>
      </c>
      <c r="C212" s="310">
        <v>1</v>
      </c>
      <c r="D212" s="313">
        <v>4.5999999999999996</v>
      </c>
      <c r="E212" s="313">
        <v>9.48</v>
      </c>
      <c r="F212" s="545">
        <f t="shared" si="7"/>
        <v>87.215999999999994</v>
      </c>
      <c r="G212" s="546"/>
      <c r="H212" s="312"/>
      <c r="I212" s="312"/>
      <c r="J212" s="312"/>
      <c r="K212" s="312"/>
      <c r="L212" s="312"/>
      <c r="M212" s="312"/>
      <c r="N212" s="287"/>
    </row>
    <row r="213" spans="1:14">
      <c r="A213" s="310"/>
      <c r="B213" s="310">
        <v>2</v>
      </c>
      <c r="C213" s="310">
        <v>1</v>
      </c>
      <c r="D213" s="313">
        <v>4.5999999999999996</v>
      </c>
      <c r="E213" s="313">
        <v>2.33</v>
      </c>
      <c r="F213" s="545">
        <f t="shared" si="7"/>
        <v>21.436</v>
      </c>
      <c r="G213" s="546"/>
      <c r="H213" s="312"/>
      <c r="I213" s="312"/>
      <c r="J213" s="312"/>
      <c r="K213" s="312"/>
      <c r="L213" s="312"/>
      <c r="M213" s="312"/>
      <c r="N213" s="287"/>
    </row>
    <row r="214" spans="1:14">
      <c r="A214" s="310"/>
      <c r="B214" s="310">
        <v>2</v>
      </c>
      <c r="C214" s="310">
        <v>1</v>
      </c>
      <c r="D214" s="313">
        <v>4.5999999999999996</v>
      </c>
      <c r="E214" s="313">
        <v>2.5</v>
      </c>
      <c r="F214" s="545">
        <f t="shared" si="7"/>
        <v>23</v>
      </c>
      <c r="G214" s="546"/>
      <c r="H214" s="312"/>
      <c r="I214" s="312"/>
      <c r="J214" s="312"/>
      <c r="K214" s="312"/>
      <c r="L214" s="312"/>
      <c r="M214" s="312"/>
      <c r="N214" s="287"/>
    </row>
    <row r="215" spans="1:14">
      <c r="A215" s="310"/>
      <c r="B215" s="310">
        <v>2</v>
      </c>
      <c r="C215" s="310">
        <v>1</v>
      </c>
      <c r="D215" s="313">
        <v>4.5999999999999996</v>
      </c>
      <c r="E215" s="313">
        <v>3</v>
      </c>
      <c r="F215" s="545">
        <f t="shared" si="7"/>
        <v>27.599999999999998</v>
      </c>
      <c r="G215" s="546"/>
      <c r="H215" s="312"/>
      <c r="I215" s="312"/>
      <c r="J215" s="312"/>
      <c r="K215" s="312"/>
      <c r="L215" s="312"/>
      <c r="M215" s="312"/>
      <c r="N215" s="287"/>
    </row>
    <row r="216" spans="1:14">
      <c r="A216" s="310"/>
      <c r="B216" s="310">
        <v>1</v>
      </c>
      <c r="C216" s="310">
        <v>2</v>
      </c>
      <c r="D216" s="313">
        <v>1</v>
      </c>
      <c r="E216" s="313">
        <v>18.2</v>
      </c>
      <c r="F216" s="545">
        <f t="shared" ref="F216:F217" si="8">B216*C216*D216*E216</f>
        <v>36.4</v>
      </c>
      <c r="G216" s="546"/>
      <c r="H216" s="312"/>
      <c r="I216" s="312"/>
      <c r="J216" s="312"/>
      <c r="K216" s="312"/>
      <c r="L216" s="312"/>
      <c r="M216" s="312"/>
      <c r="N216" s="287"/>
    </row>
    <row r="217" spans="1:14">
      <c r="A217" s="310"/>
      <c r="B217" s="310">
        <v>1</v>
      </c>
      <c r="C217" s="310">
        <v>2</v>
      </c>
      <c r="D217" s="313">
        <v>1</v>
      </c>
      <c r="E217" s="313">
        <v>15.2</v>
      </c>
      <c r="F217" s="545">
        <f t="shared" si="8"/>
        <v>30.4</v>
      </c>
      <c r="G217" s="546"/>
      <c r="H217" s="312"/>
      <c r="I217" s="312"/>
      <c r="J217" s="312"/>
      <c r="K217" s="312"/>
      <c r="L217" s="312"/>
      <c r="M217" s="312"/>
      <c r="N217" s="287"/>
    </row>
    <row r="218" spans="1:14">
      <c r="A218" s="314"/>
      <c r="B218" s="315"/>
      <c r="C218" s="315"/>
      <c r="D218" s="312"/>
      <c r="E218" s="312"/>
      <c r="F218" s="552">
        <f>F204+F205+F206+F207+F208+F209+F210+F211+F212+F213+F214+F215+F217</f>
        <v>938.072</v>
      </c>
      <c r="G218" s="553"/>
      <c r="H218" s="312"/>
      <c r="I218" s="312"/>
      <c r="J218" s="312"/>
      <c r="K218" s="312"/>
      <c r="L218" s="312"/>
      <c r="M218" s="312"/>
      <c r="N218" s="287"/>
    </row>
    <row r="219" spans="1:14">
      <c r="A219" s="314"/>
      <c r="B219" s="315"/>
      <c r="C219" s="315"/>
      <c r="D219" s="312"/>
      <c r="E219" s="312"/>
      <c r="F219" s="333"/>
      <c r="G219" s="334"/>
      <c r="H219" s="312"/>
      <c r="I219" s="312"/>
      <c r="J219" s="312"/>
      <c r="K219" s="312"/>
      <c r="L219" s="312"/>
      <c r="M219" s="312"/>
      <c r="N219" s="287"/>
    </row>
    <row r="220" spans="1:14">
      <c r="A220" s="314"/>
      <c r="B220" s="541" t="s">
        <v>103</v>
      </c>
      <c r="C220" s="542"/>
      <c r="D220" s="542"/>
      <c r="E220" s="542"/>
      <c r="F220" s="393"/>
      <c r="G220" s="393"/>
      <c r="H220" s="312"/>
      <c r="I220" s="312"/>
      <c r="J220" s="312"/>
      <c r="K220" s="312"/>
      <c r="L220" s="312"/>
      <c r="M220" s="312"/>
      <c r="N220" s="287"/>
    </row>
    <row r="221" spans="1:14">
      <c r="A221" s="314"/>
      <c r="B221" s="538" t="s">
        <v>264</v>
      </c>
      <c r="C221" s="538"/>
      <c r="D221" s="396" t="s">
        <v>117</v>
      </c>
      <c r="E221" s="396" t="s">
        <v>118</v>
      </c>
      <c r="F221" s="396" t="s">
        <v>211</v>
      </c>
      <c r="G221" s="396" t="s">
        <v>80</v>
      </c>
      <c r="H221" s="312"/>
      <c r="I221" s="312"/>
      <c r="J221" s="312"/>
      <c r="K221" s="312"/>
      <c r="L221" s="312"/>
      <c r="M221" s="312"/>
      <c r="N221" s="287"/>
    </row>
    <row r="222" spans="1:14">
      <c r="A222" s="314"/>
      <c r="B222" s="305" t="s">
        <v>104</v>
      </c>
      <c r="C222" s="305">
        <v>0.8</v>
      </c>
      <c r="D222" s="305"/>
      <c r="E222" s="288">
        <v>2.1</v>
      </c>
      <c r="F222" s="288">
        <v>3</v>
      </c>
      <c r="G222" s="332">
        <f>C222*E222*F222</f>
        <v>5.0400000000000009</v>
      </c>
      <c r="H222" s="312"/>
      <c r="I222" s="312"/>
      <c r="J222" s="312"/>
      <c r="K222" s="312"/>
      <c r="L222" s="312"/>
      <c r="M222" s="312"/>
      <c r="N222" s="287"/>
    </row>
    <row r="223" spans="1:14">
      <c r="A223" s="314"/>
      <c r="B223" s="305" t="s">
        <v>105</v>
      </c>
      <c r="C223" s="305">
        <v>1</v>
      </c>
      <c r="D223" s="305"/>
      <c r="E223" s="288">
        <v>2.1</v>
      </c>
      <c r="F223" s="288">
        <v>1</v>
      </c>
      <c r="G223" s="332">
        <f t="shared" ref="G223:G225" si="9">C223*E223*F223</f>
        <v>2.1</v>
      </c>
      <c r="H223" s="312"/>
      <c r="I223" s="312"/>
      <c r="J223" s="312"/>
      <c r="K223" s="312"/>
      <c r="L223" s="312"/>
      <c r="M223" s="312"/>
      <c r="N223" s="287"/>
    </row>
    <row r="224" spans="1:14">
      <c r="A224" s="314"/>
      <c r="B224" s="305" t="s">
        <v>106</v>
      </c>
      <c r="C224" s="305">
        <v>2.5</v>
      </c>
      <c r="D224" s="305"/>
      <c r="E224" s="288">
        <v>2.1</v>
      </c>
      <c r="F224" s="288">
        <v>1</v>
      </c>
      <c r="G224" s="332">
        <f t="shared" si="9"/>
        <v>5.25</v>
      </c>
      <c r="H224" s="312"/>
      <c r="I224" s="312"/>
      <c r="J224" s="312"/>
      <c r="K224" s="312"/>
      <c r="L224" s="312"/>
      <c r="M224" s="312"/>
      <c r="N224" s="287"/>
    </row>
    <row r="225" spans="1:14">
      <c r="A225" s="314"/>
      <c r="B225" s="305" t="s">
        <v>120</v>
      </c>
      <c r="C225" s="305">
        <v>2.34</v>
      </c>
      <c r="D225" s="305"/>
      <c r="E225" s="288">
        <v>2.1</v>
      </c>
      <c r="F225" s="288">
        <v>1</v>
      </c>
      <c r="G225" s="332">
        <f t="shared" si="9"/>
        <v>4.9139999999999997</v>
      </c>
      <c r="H225" s="312"/>
      <c r="I225" s="312"/>
      <c r="J225" s="312"/>
      <c r="K225" s="312"/>
      <c r="L225" s="312"/>
      <c r="M225" s="312"/>
      <c r="N225" s="287"/>
    </row>
    <row r="226" spans="1:14">
      <c r="A226" s="314"/>
      <c r="B226" s="543" t="s">
        <v>103</v>
      </c>
      <c r="C226" s="544"/>
      <c r="D226" s="544"/>
      <c r="E226" s="544"/>
      <c r="F226" s="393"/>
      <c r="G226" s="396"/>
      <c r="H226" s="312"/>
      <c r="I226" s="312"/>
      <c r="J226" s="312"/>
      <c r="K226" s="312"/>
      <c r="L226" s="312"/>
      <c r="M226" s="312"/>
      <c r="N226" s="287"/>
    </row>
    <row r="227" spans="1:14">
      <c r="A227" s="314"/>
      <c r="B227" s="538" t="s">
        <v>264</v>
      </c>
      <c r="C227" s="538"/>
      <c r="D227" s="396" t="s">
        <v>117</v>
      </c>
      <c r="E227" s="396" t="s">
        <v>118</v>
      </c>
      <c r="F227" s="396" t="s">
        <v>211</v>
      </c>
      <c r="G227" s="396" t="s">
        <v>80</v>
      </c>
      <c r="H227" s="312"/>
      <c r="I227" s="312"/>
      <c r="J227" s="312"/>
      <c r="K227" s="312"/>
      <c r="L227" s="312"/>
      <c r="M227" s="312"/>
      <c r="N227" s="287"/>
    </row>
    <row r="228" spans="1:14">
      <c r="A228" s="314"/>
      <c r="B228" s="305" t="s">
        <v>107</v>
      </c>
      <c r="C228" s="305">
        <v>1.5</v>
      </c>
      <c r="D228" s="288">
        <v>1</v>
      </c>
      <c r="E228" s="87"/>
      <c r="F228" s="288">
        <v>1</v>
      </c>
      <c r="G228" s="335">
        <f>C228*D228*F228</f>
        <v>1.5</v>
      </c>
      <c r="H228" s="312"/>
      <c r="I228" s="312"/>
      <c r="J228" s="312"/>
      <c r="K228" s="312"/>
      <c r="L228" s="312"/>
      <c r="M228" s="312"/>
      <c r="N228" s="287"/>
    </row>
    <row r="229" spans="1:14">
      <c r="A229" s="314"/>
      <c r="B229" s="305" t="s">
        <v>108</v>
      </c>
      <c r="C229" s="305">
        <v>2</v>
      </c>
      <c r="D229" s="288">
        <v>0.5</v>
      </c>
      <c r="E229" s="87"/>
      <c r="F229" s="288">
        <v>5</v>
      </c>
      <c r="G229" s="335">
        <f>C229*D229*F229</f>
        <v>5</v>
      </c>
      <c r="H229" s="336"/>
      <c r="I229" s="312"/>
      <c r="J229" s="312"/>
      <c r="K229" s="312"/>
      <c r="L229" s="312"/>
      <c r="M229" s="312"/>
      <c r="N229" s="287"/>
    </row>
    <row r="230" spans="1:14">
      <c r="A230" s="303"/>
      <c r="B230" s="395"/>
      <c r="C230" s="388"/>
      <c r="D230" s="388"/>
      <c r="E230" s="393"/>
      <c r="F230" s="399"/>
      <c r="G230" s="393"/>
      <c r="H230" s="393"/>
      <c r="I230" s="393"/>
      <c r="J230" s="393"/>
      <c r="K230" s="393"/>
      <c r="L230" s="393"/>
      <c r="M230" s="283"/>
      <c r="N230" s="287"/>
    </row>
    <row r="231" spans="1:14">
      <c r="A231" s="83"/>
      <c r="B231" s="92"/>
      <c r="C231" s="94"/>
      <c r="D231" s="94"/>
      <c r="E231" s="89"/>
      <c r="F231" s="89"/>
      <c r="G231" s="89"/>
      <c r="H231" s="89"/>
      <c r="I231" s="89"/>
      <c r="J231" s="89"/>
      <c r="K231" s="89"/>
      <c r="L231" s="89"/>
      <c r="M231" s="6"/>
      <c r="N231" s="84"/>
    </row>
    <row r="232" spans="1:14">
      <c r="A232" s="279">
        <f>orcamento!A64</f>
        <v>0</v>
      </c>
      <c r="B232" s="304" t="e">
        <f>orcamento!#REF!</f>
        <v>#REF!</v>
      </c>
      <c r="C232" s="549" t="e">
        <f>orcamento!#REF!</f>
        <v>#REF!</v>
      </c>
      <c r="D232" s="550"/>
      <c r="E232" s="550"/>
      <c r="F232" s="550"/>
      <c r="G232" s="550"/>
      <c r="H232" s="550"/>
      <c r="I232" s="550"/>
      <c r="J232" s="550"/>
      <c r="K232" s="550"/>
      <c r="L232" s="551"/>
      <c r="M232" s="319" t="s">
        <v>79</v>
      </c>
      <c r="N232" s="319" t="s">
        <v>80</v>
      </c>
    </row>
    <row r="233" spans="1:14">
      <c r="A233" s="557" t="s">
        <v>147</v>
      </c>
      <c r="B233" s="559" t="s">
        <v>148</v>
      </c>
      <c r="C233" s="559" t="s">
        <v>149</v>
      </c>
      <c r="D233" s="561"/>
      <c r="E233" s="562"/>
      <c r="F233" s="563" t="s">
        <v>153</v>
      </c>
      <c r="G233" s="564"/>
      <c r="H233" s="309"/>
      <c r="I233" s="309"/>
      <c r="J233" s="309"/>
      <c r="K233" s="309"/>
      <c r="L233" s="309"/>
      <c r="M233" s="309"/>
      <c r="N233" s="284">
        <f>F236</f>
        <v>38.136000000000003</v>
      </c>
    </row>
    <row r="234" spans="1:14">
      <c r="A234" s="557"/>
      <c r="B234" s="559"/>
      <c r="C234" s="559"/>
      <c r="D234" s="559" t="s">
        <v>150</v>
      </c>
      <c r="E234" s="560"/>
      <c r="F234" s="565"/>
      <c r="G234" s="566"/>
      <c r="H234" s="547"/>
      <c r="I234" s="547"/>
      <c r="J234" s="547"/>
      <c r="K234" s="547"/>
      <c r="L234" s="547"/>
      <c r="M234" s="547"/>
      <c r="N234" s="287"/>
    </row>
    <row r="235" spans="1:14" ht="24">
      <c r="A235" s="558"/>
      <c r="B235" s="559"/>
      <c r="C235" s="560"/>
      <c r="D235" s="125" t="s">
        <v>151</v>
      </c>
      <c r="E235" s="125" t="s">
        <v>152</v>
      </c>
      <c r="F235" s="567"/>
      <c r="G235" s="568"/>
      <c r="H235" s="548"/>
      <c r="I235" s="126"/>
      <c r="J235" s="126"/>
      <c r="K235" s="548"/>
      <c r="L235" s="126"/>
      <c r="M235" s="126"/>
      <c r="N235" s="287"/>
    </row>
    <row r="236" spans="1:14">
      <c r="A236" s="310">
        <f>[3]Tijolo!A823</f>
        <v>0</v>
      </c>
      <c r="B236" s="310">
        <v>1</v>
      </c>
      <c r="C236" s="310">
        <v>1</v>
      </c>
      <c r="D236" s="311">
        <v>4.54</v>
      </c>
      <c r="E236" s="311">
        <v>8.4</v>
      </c>
      <c r="F236" s="545">
        <f t="shared" ref="F236" si="10">B236*C236*D236*E236</f>
        <v>38.136000000000003</v>
      </c>
      <c r="G236" s="546"/>
      <c r="H236" s="312"/>
      <c r="I236" s="312"/>
      <c r="J236" s="312"/>
      <c r="K236" s="312"/>
      <c r="L236" s="312"/>
      <c r="M236" s="312"/>
      <c r="N236" s="287"/>
    </row>
    <row r="237" spans="1:14">
      <c r="A237" s="310"/>
      <c r="B237" s="310"/>
      <c r="C237" s="310"/>
      <c r="D237" s="313"/>
      <c r="E237" s="313"/>
      <c r="F237" s="545"/>
      <c r="G237" s="546"/>
      <c r="H237" s="403"/>
      <c r="I237" s="403"/>
      <c r="J237" s="403"/>
      <c r="K237" s="403"/>
      <c r="L237" s="403"/>
      <c r="M237" s="403"/>
      <c r="N237" s="404"/>
    </row>
    <row r="238" spans="1:14">
      <c r="B238" s="92"/>
      <c r="C238" s="94"/>
      <c r="D238" s="94"/>
      <c r="E238" s="89"/>
      <c r="F238" s="89"/>
      <c r="G238" s="89"/>
      <c r="H238" s="89"/>
      <c r="I238" s="89"/>
      <c r="J238" s="89"/>
      <c r="K238" s="89"/>
      <c r="L238" s="89"/>
    </row>
    <row r="239" spans="1:14">
      <c r="B239" s="92"/>
      <c r="C239" s="94"/>
      <c r="D239" s="94"/>
      <c r="E239" s="89"/>
      <c r="F239" s="89"/>
      <c r="G239" s="89"/>
      <c r="H239" s="89"/>
      <c r="I239" s="89"/>
      <c r="J239" s="89"/>
      <c r="K239" s="89"/>
      <c r="L239" s="89"/>
    </row>
    <row r="240" spans="1:14">
      <c r="B240" s="92"/>
      <c r="C240" s="94"/>
      <c r="D240" s="94"/>
      <c r="E240" s="89"/>
      <c r="F240" s="89"/>
      <c r="G240" s="89"/>
      <c r="H240" s="89"/>
      <c r="I240" s="89"/>
      <c r="J240" s="89"/>
      <c r="K240" s="89"/>
      <c r="L240" s="89"/>
    </row>
    <row r="241" spans="1:14">
      <c r="B241" s="92"/>
      <c r="C241" s="94"/>
      <c r="D241" s="94"/>
      <c r="E241" s="89"/>
      <c r="F241" s="89"/>
      <c r="G241" s="89"/>
      <c r="H241" s="89"/>
      <c r="I241" s="89"/>
      <c r="J241" s="89"/>
      <c r="K241" s="89"/>
      <c r="L241" s="89"/>
    </row>
    <row r="242" spans="1:14">
      <c r="B242" s="92"/>
      <c r="C242" s="94"/>
      <c r="D242" s="94"/>
      <c r="E242" s="89"/>
      <c r="F242" s="89"/>
      <c r="G242" s="89"/>
      <c r="H242" s="89"/>
      <c r="I242" s="89"/>
      <c r="J242" s="89"/>
      <c r="K242" s="89"/>
      <c r="L242" s="89"/>
    </row>
    <row r="243" spans="1:14">
      <c r="B243" s="92"/>
      <c r="C243" s="94"/>
      <c r="D243" s="94"/>
      <c r="E243" s="89"/>
      <c r="F243" s="89"/>
      <c r="G243" s="89"/>
      <c r="H243" s="89"/>
      <c r="I243" s="89"/>
      <c r="J243" s="89"/>
      <c r="K243" s="89"/>
      <c r="L243" s="89"/>
    </row>
    <row r="244" spans="1:14">
      <c r="B244" s="92"/>
      <c r="C244" s="94"/>
      <c r="D244" s="94"/>
      <c r="E244" s="89"/>
      <c r="F244" s="89"/>
      <c r="G244" s="89"/>
      <c r="H244" s="89"/>
      <c r="I244" s="89"/>
      <c r="J244" s="89"/>
      <c r="K244" s="89"/>
      <c r="L244" s="89"/>
    </row>
    <row r="245" spans="1:14">
      <c r="B245" s="92"/>
      <c r="C245" s="94"/>
      <c r="D245" s="94"/>
      <c r="E245" s="89"/>
      <c r="F245" s="89"/>
      <c r="G245" s="89"/>
      <c r="H245" s="89"/>
      <c r="I245" s="89"/>
      <c r="J245" s="89"/>
      <c r="K245" s="89"/>
      <c r="L245" s="89"/>
    </row>
    <row r="246" spans="1:14">
      <c r="A246" s="98"/>
      <c r="B246" s="92"/>
      <c r="C246" s="92"/>
      <c r="D246" s="94"/>
      <c r="E246" s="161"/>
      <c r="F246" s="89"/>
      <c r="G246" s="89"/>
      <c r="H246" s="89"/>
      <c r="I246" s="89"/>
      <c r="J246" s="89"/>
      <c r="K246" s="89"/>
      <c r="L246" s="89"/>
      <c r="M246" s="90"/>
      <c r="N246" s="97"/>
    </row>
    <row r="247" spans="1:14">
      <c r="A247" s="98"/>
      <c r="B247" s="92"/>
      <c r="C247" s="94"/>
      <c r="D247" s="94"/>
      <c r="E247" s="89"/>
      <c r="F247" s="89"/>
      <c r="G247" s="89"/>
      <c r="H247" s="89"/>
      <c r="I247" s="89"/>
      <c r="J247" s="89"/>
      <c r="K247" s="89"/>
      <c r="L247" s="89"/>
      <c r="M247" s="90"/>
      <c r="N247" s="97"/>
    </row>
    <row r="248" spans="1:14">
      <c r="A248" s="99"/>
      <c r="B248" s="92"/>
      <c r="C248" s="94"/>
      <c r="D248" s="94"/>
      <c r="E248" s="89"/>
      <c r="F248" s="89"/>
      <c r="G248" s="89"/>
      <c r="H248" s="89"/>
      <c r="I248" s="89"/>
      <c r="J248" s="89"/>
      <c r="K248" s="89"/>
      <c r="L248" s="89"/>
      <c r="M248" s="90"/>
      <c r="N248" s="97"/>
    </row>
    <row r="249" spans="1:14">
      <c r="A249" s="95" t="s">
        <v>99</v>
      </c>
      <c r="B249" s="102"/>
      <c r="C249" s="594" t="s">
        <v>101</v>
      </c>
      <c r="D249" s="594"/>
      <c r="E249" s="594"/>
      <c r="F249" s="594"/>
      <c r="G249" s="594"/>
      <c r="H249" s="594"/>
      <c r="I249" s="594"/>
      <c r="J249" s="594"/>
      <c r="K249" s="594"/>
      <c r="L249" s="594"/>
      <c r="M249" s="594"/>
      <c r="N249" s="595"/>
    </row>
    <row r="250" spans="1:14">
      <c r="A250" s="88" t="s">
        <v>109</v>
      </c>
      <c r="B250" s="25" t="e">
        <f>orcamento!#REF!</f>
        <v>#REF!</v>
      </c>
      <c r="C250" s="596" t="e">
        <f>orcamento!#REF!</f>
        <v>#REF!</v>
      </c>
      <c r="D250" s="597"/>
      <c r="E250" s="597"/>
      <c r="F250" s="597"/>
      <c r="G250" s="597"/>
      <c r="H250" s="597"/>
      <c r="I250" s="597"/>
      <c r="J250" s="597"/>
      <c r="K250" s="597"/>
      <c r="L250" s="598"/>
      <c r="M250" s="103" t="s">
        <v>79</v>
      </c>
      <c r="N250" s="100" t="s">
        <v>80</v>
      </c>
    </row>
    <row r="251" spans="1:14">
      <c r="A251" s="98"/>
      <c r="B251" s="587"/>
      <c r="C251" s="588"/>
      <c r="D251" s="91"/>
      <c r="E251" s="91"/>
      <c r="F251" s="91"/>
      <c r="G251" s="91"/>
      <c r="H251" s="91"/>
      <c r="I251" s="91"/>
      <c r="J251" s="91"/>
      <c r="K251" s="91"/>
      <c r="L251" s="91"/>
      <c r="M251" s="90" t="s">
        <v>85</v>
      </c>
      <c r="N251" s="96">
        <f>L255</f>
        <v>6.3000000000000007</v>
      </c>
    </row>
    <row r="252" spans="1:14">
      <c r="A252" s="98"/>
      <c r="B252" s="92"/>
      <c r="C252" s="94"/>
      <c r="D252" s="94"/>
      <c r="E252" s="89" t="s">
        <v>14</v>
      </c>
      <c r="F252" s="89"/>
      <c r="G252" s="101"/>
      <c r="H252" s="89"/>
      <c r="I252" s="89" t="s">
        <v>91</v>
      </c>
      <c r="J252" s="89"/>
      <c r="K252" s="89" t="s">
        <v>14</v>
      </c>
      <c r="L252" s="89"/>
      <c r="M252" s="90"/>
      <c r="N252" s="97"/>
    </row>
    <row r="253" spans="1:14">
      <c r="A253" s="98"/>
      <c r="B253" s="589" t="s">
        <v>102</v>
      </c>
      <c r="C253" s="589"/>
      <c r="D253" s="590"/>
      <c r="E253" s="89"/>
      <c r="F253" s="89"/>
      <c r="G253" s="89"/>
      <c r="H253" s="89"/>
      <c r="I253" s="89"/>
      <c r="J253" s="89"/>
      <c r="K253" s="89"/>
      <c r="L253" s="89"/>
      <c r="M253" s="90"/>
      <c r="N253" s="97"/>
    </row>
    <row r="254" spans="1:14">
      <c r="B254" s="92"/>
      <c r="C254" s="591" t="s">
        <v>87</v>
      </c>
      <c r="D254" s="591"/>
      <c r="E254" s="89"/>
      <c r="F254" s="89" t="s">
        <v>89</v>
      </c>
      <c r="G254" s="89"/>
      <c r="H254" s="94" t="s">
        <v>90</v>
      </c>
      <c r="I254" s="89"/>
      <c r="J254" s="89" t="s">
        <v>115</v>
      </c>
      <c r="K254" s="94" t="s">
        <v>88</v>
      </c>
      <c r="L254" s="94" t="s">
        <v>100</v>
      </c>
    </row>
    <row r="255" spans="1:14">
      <c r="B255" s="92"/>
      <c r="C255" s="592">
        <v>3</v>
      </c>
      <c r="D255" s="593"/>
      <c r="E255" s="89"/>
      <c r="F255" s="93"/>
      <c r="G255" s="89"/>
      <c r="H255" s="93">
        <v>2.1</v>
      </c>
      <c r="I255" s="89"/>
      <c r="J255" s="93"/>
      <c r="K255" s="89"/>
      <c r="L255" s="93">
        <f>C255*H255</f>
        <v>6.3000000000000007</v>
      </c>
    </row>
    <row r="257" ht="24.75" customHeight="1"/>
    <row r="264" ht="42.75" customHeight="1"/>
  </sheetData>
  <mergeCells count="186">
    <mergeCell ref="C105:L105"/>
    <mergeCell ref="B106:C106"/>
    <mergeCell ref="G107:J107"/>
    <mergeCell ref="K107:N107"/>
    <mergeCell ref="C90:N90"/>
    <mergeCell ref="C91:L91"/>
    <mergeCell ref="B92:C92"/>
    <mergeCell ref="G93:J93"/>
    <mergeCell ref="K93:N93"/>
    <mergeCell ref="C98:L98"/>
    <mergeCell ref="B99:C99"/>
    <mergeCell ref="K100:N100"/>
    <mergeCell ref="G100:J100"/>
    <mergeCell ref="F236:G236"/>
    <mergeCell ref="F237:G237"/>
    <mergeCell ref="C232:L232"/>
    <mergeCell ref="L234:M234"/>
    <mergeCell ref="A233:A235"/>
    <mergeCell ref="B233:B235"/>
    <mergeCell ref="C233:C235"/>
    <mergeCell ref="D233:E233"/>
    <mergeCell ref="F233:G235"/>
    <mergeCell ref="D234:E234"/>
    <mergeCell ref="H234:H235"/>
    <mergeCell ref="I234:J234"/>
    <mergeCell ref="K234:K235"/>
    <mergeCell ref="B83:C83"/>
    <mergeCell ref="C85:L85"/>
    <mergeCell ref="C55:L55"/>
    <mergeCell ref="C47:N47"/>
    <mergeCell ref="C48:L48"/>
    <mergeCell ref="B34:C34"/>
    <mergeCell ref="B35:C35"/>
    <mergeCell ref="B40:C40"/>
    <mergeCell ref="B41:C41"/>
    <mergeCell ref="B42:C42"/>
    <mergeCell ref="B63:C63"/>
    <mergeCell ref="B64:C64"/>
    <mergeCell ref="B74:C74"/>
    <mergeCell ref="B75:C75"/>
    <mergeCell ref="C72:L72"/>
    <mergeCell ref="B68:D68"/>
    <mergeCell ref="B59:C59"/>
    <mergeCell ref="C80:L80"/>
    <mergeCell ref="B69:C69"/>
    <mergeCell ref="B70:C70"/>
    <mergeCell ref="C61:L61"/>
    <mergeCell ref="B25:C25"/>
    <mergeCell ref="B26:C26"/>
    <mergeCell ref="B27:C27"/>
    <mergeCell ref="B28:C28"/>
    <mergeCell ref="B29:C29"/>
    <mergeCell ref="B30:C30"/>
    <mergeCell ref="B57:D57"/>
    <mergeCell ref="B58:C58"/>
    <mergeCell ref="B82:C82"/>
    <mergeCell ref="B251:C251"/>
    <mergeCell ref="B253:D253"/>
    <mergeCell ref="B50:D50"/>
    <mergeCell ref="B51:C51"/>
    <mergeCell ref="B52:C52"/>
    <mergeCell ref="C254:D254"/>
    <mergeCell ref="C255:D255"/>
    <mergeCell ref="C249:N249"/>
    <mergeCell ref="C250:L250"/>
    <mergeCell ref="C66:L66"/>
    <mergeCell ref="H138:H139"/>
    <mergeCell ref="I138:J138"/>
    <mergeCell ref="K138:K139"/>
    <mergeCell ref="L138:M138"/>
    <mergeCell ref="C134:N134"/>
    <mergeCell ref="C135:L135"/>
    <mergeCell ref="B136:C136"/>
    <mergeCell ref="N137:N139"/>
    <mergeCell ref="F144:G144"/>
    <mergeCell ref="F145:G145"/>
    <mergeCell ref="F146:G146"/>
    <mergeCell ref="F147:G147"/>
    <mergeCell ref="F157:G157"/>
    <mergeCell ref="B160:E160"/>
    <mergeCell ref="A1:N1"/>
    <mergeCell ref="B3:N3"/>
    <mergeCell ref="A6:N6"/>
    <mergeCell ref="C8:N8"/>
    <mergeCell ref="C10:N10"/>
    <mergeCell ref="C11:L11"/>
    <mergeCell ref="C37:L37"/>
    <mergeCell ref="B38:C38"/>
    <mergeCell ref="B39:D39"/>
    <mergeCell ref="C12:G12"/>
    <mergeCell ref="C13:G13"/>
    <mergeCell ref="B18:C18"/>
    <mergeCell ref="B19:C19"/>
    <mergeCell ref="B20:C20"/>
    <mergeCell ref="B21:C21"/>
    <mergeCell ref="B31:C31"/>
    <mergeCell ref="B32:C32"/>
    <mergeCell ref="B33:C33"/>
    <mergeCell ref="C15:L15"/>
    <mergeCell ref="B16:C16"/>
    <mergeCell ref="B17:D17"/>
    <mergeCell ref="B22:C22"/>
    <mergeCell ref="B23:C23"/>
    <mergeCell ref="B24:C24"/>
    <mergeCell ref="B161:C161"/>
    <mergeCell ref="B167:C167"/>
    <mergeCell ref="B166:E166"/>
    <mergeCell ref="A137:A139"/>
    <mergeCell ref="B137:B139"/>
    <mergeCell ref="C137:C139"/>
    <mergeCell ref="D138:E138"/>
    <mergeCell ref="D137:E137"/>
    <mergeCell ref="F137:G139"/>
    <mergeCell ref="F141:G141"/>
    <mergeCell ref="F142:G142"/>
    <mergeCell ref="F143:G143"/>
    <mergeCell ref="F140:G140"/>
    <mergeCell ref="F148:G148"/>
    <mergeCell ref="F149:G149"/>
    <mergeCell ref="F150:G150"/>
    <mergeCell ref="F151:G151"/>
    <mergeCell ref="F152:G152"/>
    <mergeCell ref="F153:G153"/>
    <mergeCell ref="F154:G154"/>
    <mergeCell ref="F155:G155"/>
    <mergeCell ref="F156:G156"/>
    <mergeCell ref="F182:G182"/>
    <mergeCell ref="F183:G183"/>
    <mergeCell ref="F184:G184"/>
    <mergeCell ref="F185:G185"/>
    <mergeCell ref="A172:A174"/>
    <mergeCell ref="B172:B174"/>
    <mergeCell ref="C172:C174"/>
    <mergeCell ref="D172:E172"/>
    <mergeCell ref="F172:G174"/>
    <mergeCell ref="D173:E173"/>
    <mergeCell ref="K173:K174"/>
    <mergeCell ref="L173:M173"/>
    <mergeCell ref="F175:G175"/>
    <mergeCell ref="F176:G176"/>
    <mergeCell ref="F177:G177"/>
    <mergeCell ref="F178:G178"/>
    <mergeCell ref="F179:G179"/>
    <mergeCell ref="F180:G180"/>
    <mergeCell ref="F181:G181"/>
    <mergeCell ref="H173:H174"/>
    <mergeCell ref="A201:A203"/>
    <mergeCell ref="B201:B203"/>
    <mergeCell ref="C201:C203"/>
    <mergeCell ref="D201:E201"/>
    <mergeCell ref="F201:G203"/>
    <mergeCell ref="D202:E202"/>
    <mergeCell ref="F211:G211"/>
    <mergeCell ref="F212:G212"/>
    <mergeCell ref="F213:G213"/>
    <mergeCell ref="F208:G208"/>
    <mergeCell ref="F209:G209"/>
    <mergeCell ref="F210:G210"/>
    <mergeCell ref="F204:G204"/>
    <mergeCell ref="F205:G205"/>
    <mergeCell ref="F206:G206"/>
    <mergeCell ref="F207:G207"/>
    <mergeCell ref="B87:C87"/>
    <mergeCell ref="B88:C88"/>
    <mergeCell ref="B220:E220"/>
    <mergeCell ref="B221:C221"/>
    <mergeCell ref="B226:E226"/>
    <mergeCell ref="B227:C227"/>
    <mergeCell ref="F217:G217"/>
    <mergeCell ref="H202:H203"/>
    <mergeCell ref="I202:J202"/>
    <mergeCell ref="C200:L200"/>
    <mergeCell ref="K202:K203"/>
    <mergeCell ref="L202:M202"/>
    <mergeCell ref="F218:G218"/>
    <mergeCell ref="F214:G214"/>
    <mergeCell ref="F215:G215"/>
    <mergeCell ref="F216:G216"/>
    <mergeCell ref="F186:G186"/>
    <mergeCell ref="F187:G187"/>
    <mergeCell ref="B189:E189"/>
    <mergeCell ref="B190:C190"/>
    <mergeCell ref="B195:E195"/>
    <mergeCell ref="B196:C196"/>
    <mergeCell ref="I173:J173"/>
    <mergeCell ref="C171:L171"/>
  </mergeCells>
  <conditionalFormatting sqref="B171">
    <cfRule type="expression" dxfId="1" priority="1" stopIfTrue="1">
      <formula>AND($A171&lt;&gt;"COMPOSICAO",$A171&lt;&gt;"INSUMO",$A171&lt;&gt;"")</formula>
    </cfRule>
    <cfRule type="expression" dxfId="0" priority="2" stopIfTrue="1">
      <formula>AND(OR($A171="COMPOSICAO",$A171="INSUMO",$A171&lt;&gt;""),$A171&lt;&gt;"")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5"/>
  <sheetViews>
    <sheetView topLeftCell="A7" workbookViewId="0">
      <selection activeCell="B11" sqref="B11:I11"/>
    </sheetView>
  </sheetViews>
  <sheetFormatPr defaultRowHeight="14.4"/>
  <sheetData>
    <row r="1" spans="1:9" ht="18">
      <c r="A1" s="8"/>
      <c r="B1" s="625" t="s">
        <v>36</v>
      </c>
      <c r="C1" s="625"/>
      <c r="D1" s="625"/>
      <c r="E1" s="625"/>
      <c r="F1" s="625"/>
      <c r="G1" s="625"/>
      <c r="H1" s="625"/>
      <c r="I1" s="26"/>
    </row>
    <row r="2" spans="1:9">
      <c r="A2" s="8"/>
      <c r="B2" s="626" t="s">
        <v>37</v>
      </c>
      <c r="C2" s="626"/>
      <c r="D2" s="626"/>
      <c r="E2" s="626"/>
      <c r="F2" s="626"/>
      <c r="G2" s="626"/>
      <c r="H2" s="626"/>
      <c r="I2" s="26"/>
    </row>
    <row r="3" spans="1:9">
      <c r="A3" s="8"/>
      <c r="B3" s="627" t="s">
        <v>38</v>
      </c>
      <c r="C3" s="627"/>
      <c r="D3" s="627"/>
      <c r="E3" s="627"/>
      <c r="F3" s="627"/>
      <c r="G3" s="627"/>
      <c r="H3" s="627"/>
      <c r="I3" s="26"/>
    </row>
    <row r="4" spans="1:9">
      <c r="A4" s="8"/>
      <c r="B4" s="627" t="s">
        <v>25</v>
      </c>
      <c r="C4" s="627"/>
      <c r="D4" s="627"/>
      <c r="E4" s="627"/>
      <c r="F4" s="627"/>
      <c r="G4" s="627"/>
      <c r="H4" s="627"/>
      <c r="I4" s="26"/>
    </row>
    <row r="5" spans="1:9">
      <c r="A5" s="8"/>
      <c r="B5" s="8"/>
      <c r="C5" s="27"/>
      <c r="D5" s="28"/>
      <c r="E5" s="28"/>
      <c r="F5" s="28"/>
      <c r="G5" s="29"/>
      <c r="H5" s="30"/>
      <c r="I5" s="26"/>
    </row>
    <row r="6" spans="1:9" ht="15.6">
      <c r="A6" s="9"/>
      <c r="B6" s="9"/>
      <c r="C6" s="28"/>
      <c r="D6" s="28"/>
      <c r="E6" s="28"/>
      <c r="F6" s="28"/>
      <c r="G6" s="10"/>
      <c r="H6" s="11"/>
      <c r="I6" s="12"/>
    </row>
    <row r="7" spans="1:9" ht="3" customHeight="1">
      <c r="A7" s="10"/>
      <c r="B7" s="11"/>
      <c r="C7" s="12"/>
      <c r="D7" s="13"/>
      <c r="E7" s="13"/>
      <c r="F7" s="14"/>
      <c r="G7" s="15"/>
      <c r="H7" s="31"/>
      <c r="I7" s="31"/>
    </row>
    <row r="8" spans="1:9" ht="39" customHeight="1">
      <c r="A8" s="15" t="s">
        <v>26</v>
      </c>
      <c r="B8" s="628" t="str">
        <f>orcamento!C2</f>
        <v xml:space="preserve">REFORMA E REVITALIZAÇÃO DOS AMBIENTES INTERNOS DO PRÉDIO DA CÂMARA MUNICIPAL DE LASSANCE. </v>
      </c>
      <c r="C8" s="628"/>
      <c r="D8" s="628"/>
      <c r="E8" s="628"/>
      <c r="F8" s="628"/>
      <c r="G8" s="628"/>
      <c r="H8" s="628"/>
      <c r="I8" s="12"/>
    </row>
    <row r="9" spans="1:9">
      <c r="A9" s="15" t="s">
        <v>27</v>
      </c>
      <c r="B9" s="32" t="str">
        <f>orcamento!C4</f>
        <v>Ruas Nossa Senhora do Carmo, 365 - Centro - Lassance/MG</v>
      </c>
      <c r="C9" s="12"/>
      <c r="D9" s="17"/>
      <c r="E9" s="17"/>
      <c r="F9" s="18"/>
      <c r="G9" s="15"/>
      <c r="H9" s="16"/>
      <c r="I9" s="33"/>
    </row>
    <row r="10" spans="1:9">
      <c r="A10" s="15"/>
      <c r="B10" s="16"/>
      <c r="C10" s="33"/>
      <c r="D10" s="17"/>
      <c r="E10" s="17"/>
      <c r="F10" s="33"/>
      <c r="G10" s="29"/>
      <c r="H10" s="34"/>
      <c r="I10" s="29"/>
    </row>
    <row r="11" spans="1:9" ht="51.6" customHeight="1">
      <c r="A11" s="19"/>
      <c r="B11" s="629" t="s">
        <v>39</v>
      </c>
      <c r="C11" s="629"/>
      <c r="D11" s="629"/>
      <c r="E11" s="629"/>
      <c r="F11" s="629"/>
      <c r="G11" s="629"/>
      <c r="H11" s="629"/>
      <c r="I11" s="629"/>
    </row>
    <row r="12" spans="1:9">
      <c r="B12" s="35"/>
      <c r="C12" s="35"/>
      <c r="D12" s="35"/>
      <c r="E12" s="35"/>
      <c r="F12" s="35"/>
      <c r="G12" s="36"/>
    </row>
    <row r="13" spans="1:9">
      <c r="B13" s="37" t="s">
        <v>40</v>
      </c>
      <c r="C13" s="38" t="s">
        <v>41</v>
      </c>
      <c r="D13" s="37"/>
      <c r="E13" s="37"/>
      <c r="F13" s="37"/>
      <c r="G13" s="39" t="s">
        <v>42</v>
      </c>
    </row>
    <row r="14" spans="1:9">
      <c r="B14" s="40"/>
      <c r="C14" s="40"/>
      <c r="D14" s="40"/>
      <c r="E14" s="40"/>
      <c r="F14" s="40"/>
      <c r="G14" s="41"/>
    </row>
    <row r="15" spans="1:9">
      <c r="B15" s="42" t="s">
        <v>43</v>
      </c>
      <c r="C15" s="43" t="s">
        <v>44</v>
      </c>
      <c r="D15" s="44"/>
      <c r="E15" s="45"/>
      <c r="F15" s="44"/>
      <c r="G15" s="46"/>
    </row>
    <row r="16" spans="1:9">
      <c r="B16" s="47" t="s">
        <v>45</v>
      </c>
      <c r="C16" s="48" t="s">
        <v>46</v>
      </c>
      <c r="D16" s="49"/>
      <c r="E16" s="50"/>
      <c r="F16" s="48"/>
      <c r="G16" s="51">
        <v>0.04</v>
      </c>
    </row>
    <row r="17" spans="2:7">
      <c r="B17" s="47" t="s">
        <v>47</v>
      </c>
      <c r="C17" s="48" t="s">
        <v>48</v>
      </c>
      <c r="D17" s="49"/>
      <c r="E17" s="50"/>
      <c r="F17" s="48"/>
      <c r="G17" s="51">
        <v>1.77E-2</v>
      </c>
    </row>
    <row r="18" spans="2:7">
      <c r="B18" s="47" t="s">
        <v>49</v>
      </c>
      <c r="C18" s="48" t="s">
        <v>50</v>
      </c>
      <c r="D18" s="49"/>
      <c r="E18" s="50"/>
      <c r="F18" s="48"/>
      <c r="G18" s="51">
        <v>9.7000000000000003E-3</v>
      </c>
    </row>
    <row r="19" spans="2:7">
      <c r="B19" s="47" t="s">
        <v>51</v>
      </c>
      <c r="C19" s="48" t="s">
        <v>52</v>
      </c>
      <c r="D19" s="49"/>
      <c r="E19" s="50"/>
      <c r="F19" s="48"/>
      <c r="G19" s="51">
        <v>9.2999999999999992E-3</v>
      </c>
    </row>
    <row r="20" spans="2:7">
      <c r="B20" s="52"/>
      <c r="C20" s="53"/>
      <c r="D20" s="54"/>
      <c r="E20" s="55" t="s">
        <v>53</v>
      </c>
      <c r="F20" s="56"/>
      <c r="G20" s="57">
        <f>SUM(G15:G19)</f>
        <v>7.6700000000000004E-2</v>
      </c>
    </row>
    <row r="21" spans="2:7">
      <c r="B21" s="47"/>
      <c r="C21" s="48"/>
      <c r="D21" s="49"/>
      <c r="E21" s="50"/>
      <c r="F21" s="48"/>
      <c r="G21" s="58"/>
    </row>
    <row r="22" spans="2:7">
      <c r="B22" s="59" t="s">
        <v>54</v>
      </c>
      <c r="C22" s="60" t="s">
        <v>55</v>
      </c>
      <c r="D22" s="61"/>
      <c r="E22" s="62"/>
      <c r="F22" s="60"/>
      <c r="G22" s="63"/>
    </row>
    <row r="23" spans="2:7">
      <c r="B23" s="47" t="s">
        <v>56</v>
      </c>
      <c r="C23" s="48" t="s">
        <v>57</v>
      </c>
      <c r="D23" s="49"/>
      <c r="E23" s="50"/>
      <c r="F23" s="48"/>
      <c r="G23" s="51">
        <v>6.1600000000000002E-2</v>
      </c>
    </row>
    <row r="24" spans="2:7">
      <c r="B24" s="52"/>
      <c r="C24" s="53"/>
      <c r="D24" s="54"/>
      <c r="E24" s="55" t="s">
        <v>58</v>
      </c>
      <c r="F24" s="56"/>
      <c r="G24" s="57">
        <f>SUM(G22:G23)</f>
        <v>6.1600000000000002E-2</v>
      </c>
    </row>
    <row r="25" spans="2:7">
      <c r="B25" s="47"/>
      <c r="C25" s="48"/>
      <c r="D25" s="49"/>
      <c r="E25" s="50"/>
      <c r="F25" s="48"/>
      <c r="G25" s="58"/>
    </row>
    <row r="26" spans="2:7">
      <c r="B26" s="59" t="s">
        <v>59</v>
      </c>
      <c r="C26" s="60" t="s">
        <v>60</v>
      </c>
      <c r="D26" s="61"/>
      <c r="E26" s="62"/>
      <c r="F26" s="60"/>
      <c r="G26" s="63"/>
    </row>
    <row r="27" spans="2:7">
      <c r="B27" s="47" t="s">
        <v>61</v>
      </c>
      <c r="C27" s="48" t="s">
        <v>62</v>
      </c>
      <c r="D27" s="49"/>
      <c r="E27" s="50"/>
      <c r="F27" s="48"/>
      <c r="G27" s="51">
        <v>6.4999999999999997E-3</v>
      </c>
    </row>
    <row r="28" spans="2:7">
      <c r="B28" s="47" t="s">
        <v>63</v>
      </c>
      <c r="C28" s="48" t="s">
        <v>64</v>
      </c>
      <c r="D28" s="49"/>
      <c r="E28" s="50"/>
      <c r="F28" s="48"/>
      <c r="G28" s="51">
        <v>0.03</v>
      </c>
    </row>
    <row r="29" spans="2:7">
      <c r="B29" s="47" t="s">
        <v>65</v>
      </c>
      <c r="C29" s="48" t="s">
        <v>66</v>
      </c>
      <c r="D29" s="49"/>
      <c r="E29" s="50"/>
      <c r="F29" s="48"/>
      <c r="G29" s="51">
        <v>2.5000000000000001E-2</v>
      </c>
    </row>
    <row r="30" spans="2:7">
      <c r="B30" s="64"/>
      <c r="C30" s="65" t="s">
        <v>67</v>
      </c>
      <c r="D30" s="66"/>
      <c r="E30" s="67"/>
      <c r="F30" s="65"/>
      <c r="G30" s="68">
        <v>0</v>
      </c>
    </row>
    <row r="31" spans="2:7">
      <c r="B31" s="69"/>
      <c r="C31" s="70"/>
      <c r="D31" s="71"/>
      <c r="E31" s="72" t="s">
        <v>68</v>
      </c>
      <c r="F31" s="73"/>
      <c r="G31" s="74">
        <f>SUM(G27:G30)</f>
        <v>6.1499999999999999E-2</v>
      </c>
    </row>
    <row r="32" spans="2:7">
      <c r="B32" s="40"/>
      <c r="C32" s="40"/>
      <c r="D32" s="40"/>
      <c r="E32" s="75"/>
      <c r="F32" s="75"/>
      <c r="G32" s="41"/>
    </row>
    <row r="33" spans="2:7">
      <c r="B33" s="40"/>
      <c r="C33" s="40"/>
      <c r="D33" s="40"/>
      <c r="E33" s="40"/>
      <c r="F33" s="40"/>
      <c r="G33" s="41"/>
    </row>
    <row r="34" spans="2:7">
      <c r="B34" s="40" t="s">
        <v>69</v>
      </c>
      <c r="C34" s="40"/>
      <c r="D34" s="40"/>
      <c r="E34" s="40"/>
      <c r="F34" s="40"/>
      <c r="G34" s="41"/>
    </row>
    <row r="35" spans="2:7">
      <c r="B35" s="40"/>
      <c r="C35" s="40"/>
      <c r="D35" s="40"/>
      <c r="E35" s="40"/>
      <c r="F35" s="40"/>
      <c r="G35" s="41"/>
    </row>
    <row r="36" spans="2:7">
      <c r="B36" s="40"/>
      <c r="C36" s="40"/>
      <c r="D36" s="40"/>
      <c r="E36" s="40"/>
      <c r="F36" s="40"/>
      <c r="G36" s="41"/>
    </row>
    <row r="37" spans="2:7">
      <c r="B37" s="40"/>
      <c r="C37" s="622" t="s">
        <v>70</v>
      </c>
      <c r="D37" s="76"/>
      <c r="E37" s="77" t="s">
        <v>71</v>
      </c>
      <c r="F37" s="78"/>
      <c r="G37" s="623" t="s">
        <v>72</v>
      </c>
    </row>
    <row r="38" spans="2:7">
      <c r="B38" s="40"/>
      <c r="C38" s="622"/>
      <c r="D38" s="76"/>
      <c r="E38" s="78" t="s">
        <v>73</v>
      </c>
      <c r="F38" s="78"/>
      <c r="G38" s="623"/>
    </row>
    <row r="39" spans="2:7">
      <c r="B39" s="40"/>
      <c r="C39" s="40"/>
      <c r="D39" s="40"/>
      <c r="E39" s="40"/>
      <c r="F39" s="40"/>
      <c r="G39" s="41"/>
    </row>
    <row r="40" spans="2:7" ht="18">
      <c r="B40" s="40"/>
      <c r="C40" s="79" t="s">
        <v>70</v>
      </c>
      <c r="D40" s="80">
        <f>(((1+G16+G17+G18)*(1+G19)*(1+G23)/(1-G31))-1)</f>
        <v>0.21863628355034659</v>
      </c>
      <c r="E40" s="81"/>
      <c r="F40" s="40"/>
      <c r="G40" s="41"/>
    </row>
    <row r="44" spans="2:7">
      <c r="C44" s="624" t="s">
        <v>331</v>
      </c>
      <c r="D44" s="624"/>
      <c r="E44" s="624"/>
    </row>
    <row r="45" spans="2:7">
      <c r="C45" t="s">
        <v>332</v>
      </c>
    </row>
  </sheetData>
  <mergeCells count="9">
    <mergeCell ref="C37:C38"/>
    <mergeCell ref="G37:G38"/>
    <mergeCell ref="C44:E44"/>
    <mergeCell ref="B1:H1"/>
    <mergeCell ref="B2:H2"/>
    <mergeCell ref="B3:H3"/>
    <mergeCell ref="B4:H4"/>
    <mergeCell ref="B8:H8"/>
    <mergeCell ref="B11:I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4"/>
  <sheetViews>
    <sheetView topLeftCell="A13" workbookViewId="0">
      <selection activeCell="H34" sqref="H34"/>
    </sheetView>
  </sheetViews>
  <sheetFormatPr defaultRowHeight="14.4"/>
  <cols>
    <col min="1" max="1" width="20.6640625" customWidth="1"/>
    <col min="2" max="2" width="18" customWidth="1"/>
    <col min="3" max="3" width="13.44140625" customWidth="1"/>
    <col min="4" max="4" width="13.33203125" customWidth="1"/>
    <col min="5" max="5" width="15.6640625" customWidth="1"/>
    <col min="6" max="8" width="17.6640625" customWidth="1"/>
  </cols>
  <sheetData>
    <row r="1" spans="1:8" ht="15" thickBot="1">
      <c r="A1" s="721" t="s">
        <v>198</v>
      </c>
      <c r="B1" s="722"/>
      <c r="C1" s="722"/>
      <c r="D1" s="722"/>
      <c r="E1" s="722"/>
      <c r="F1" s="722"/>
      <c r="G1" s="722"/>
      <c r="H1" s="723"/>
    </row>
    <row r="2" spans="1:8">
      <c r="A2" s="706" t="s">
        <v>199</v>
      </c>
      <c r="B2" s="707"/>
      <c r="C2" s="707"/>
      <c r="D2" s="707"/>
      <c r="E2" s="707"/>
      <c r="F2" s="707"/>
      <c r="G2" s="707"/>
      <c r="H2" s="708"/>
    </row>
    <row r="3" spans="1:8" ht="15" customHeight="1">
      <c r="A3" s="194" t="s">
        <v>19</v>
      </c>
      <c r="B3" s="195" t="s">
        <v>200</v>
      </c>
      <c r="C3" s="724" t="str">
        <f>orcamento!B10</f>
        <v>ED-28427</v>
      </c>
      <c r="D3" s="726" t="str">
        <f>orcamento!C10</f>
        <v>FORNECIMENTO E COLOCAÇÃO DE PLACA DE OBRA EM CHAPA GALVANIZADA #26, ESP. 0,45MM, DIMENSÃO (3X1,5)M, PLOTADA COM ADESIVO VINÍLICO, AFIXADA COM REBITES 4,8X40MM, EM ESTRUTURA METÁLICA DE METALON 20X20MM, ESP. 1,25MM, INCLUSIVE SUPORTE EM EUCALIPTO AUTOCLAVADO PINTADO COM TINTA PVA DUAS (2) DEMÃOS</v>
      </c>
      <c r="E3" s="727"/>
      <c r="F3" s="727"/>
      <c r="G3" s="727"/>
      <c r="H3" s="728"/>
    </row>
    <row r="4" spans="1:8" ht="34.5" customHeight="1">
      <c r="A4" s="194" t="s">
        <v>201</v>
      </c>
      <c r="B4" s="196" t="s">
        <v>13</v>
      </c>
      <c r="C4" s="725"/>
      <c r="D4" s="729"/>
      <c r="E4" s="730"/>
      <c r="F4" s="730"/>
      <c r="G4" s="730"/>
      <c r="H4" s="731"/>
    </row>
    <row r="5" spans="1:8">
      <c r="A5" s="715" t="s">
        <v>202</v>
      </c>
      <c r="B5" s="716"/>
      <c r="C5" s="197"/>
      <c r="D5" s="658"/>
      <c r="E5" s="658"/>
      <c r="F5" s="660" t="s">
        <v>203</v>
      </c>
      <c r="G5" s="658" t="s">
        <v>204</v>
      </c>
      <c r="H5" s="699"/>
    </row>
    <row r="6" spans="1:8">
      <c r="A6" s="717"/>
      <c r="B6" s="718"/>
      <c r="C6" s="201"/>
      <c r="D6" s="659"/>
      <c r="E6" s="659"/>
      <c r="F6" s="661"/>
      <c r="G6" s="659"/>
      <c r="H6" s="700"/>
    </row>
    <row r="7" spans="1:8">
      <c r="A7" s="701"/>
      <c r="B7" s="702"/>
      <c r="C7" s="204"/>
      <c r="D7" s="205"/>
      <c r="E7" s="205"/>
      <c r="F7" s="205">
        <v>1</v>
      </c>
      <c r="G7" s="205">
        <f>F7</f>
        <v>1</v>
      </c>
      <c r="H7" s="206"/>
    </row>
    <row r="8" spans="1:8">
      <c r="A8" s="640" t="s">
        <v>85</v>
      </c>
      <c r="B8" s="641"/>
      <c r="C8" s="641"/>
      <c r="D8" s="641"/>
      <c r="E8" s="641"/>
      <c r="F8" s="642"/>
      <c r="G8" s="207">
        <f>SUM(G7)</f>
        <v>1</v>
      </c>
      <c r="H8" s="208"/>
    </row>
    <row r="9" spans="1:8">
      <c r="A9" s="703"/>
      <c r="B9" s="704"/>
      <c r="C9" s="704"/>
      <c r="D9" s="704"/>
      <c r="E9" s="704"/>
      <c r="F9" s="704"/>
      <c r="G9" s="704"/>
      <c r="H9" s="705"/>
    </row>
    <row r="10" spans="1:8">
      <c r="A10" s="194" t="s">
        <v>19</v>
      </c>
      <c r="B10" s="195" t="s">
        <v>93</v>
      </c>
      <c r="C10" s="209"/>
      <c r="D10" s="709" t="str">
        <f>[4]Orçamento!C6</f>
        <v>GRUPO GERADOR ESTACIONÁRIO, MOTOR DIESEL POTÊNCIA 170 KVA - MATERIAIS NA OPERAÇÃO. AF_02/2016</v>
      </c>
      <c r="E10" s="710"/>
      <c r="F10" s="710"/>
      <c r="G10" s="710"/>
      <c r="H10" s="711"/>
    </row>
    <row r="11" spans="1:8">
      <c r="A11" s="194" t="s">
        <v>201</v>
      </c>
      <c r="B11" s="196"/>
      <c r="C11" s="210"/>
      <c r="D11" s="712"/>
      <c r="E11" s="713"/>
      <c r="F11" s="713"/>
      <c r="G11" s="713"/>
      <c r="H11" s="714"/>
    </row>
    <row r="12" spans="1:8">
      <c r="A12" s="715" t="s">
        <v>202</v>
      </c>
      <c r="B12" s="716"/>
      <c r="C12" s="211"/>
      <c r="D12" s="198" t="s">
        <v>205</v>
      </c>
      <c r="E12" s="198"/>
      <c r="F12" s="199" t="s">
        <v>203</v>
      </c>
      <c r="G12" s="198" t="s">
        <v>206</v>
      </c>
      <c r="H12" s="200"/>
    </row>
    <row r="13" spans="1:8">
      <c r="A13" s="719"/>
      <c r="B13" s="720"/>
      <c r="C13" s="205"/>
      <c r="D13" s="212">
        <v>48</v>
      </c>
      <c r="E13" s="213"/>
      <c r="F13" s="213">
        <v>1</v>
      </c>
      <c r="G13" s="212">
        <f>D13</f>
        <v>48</v>
      </c>
      <c r="H13" s="206"/>
    </row>
    <row r="14" spans="1:8">
      <c r="A14" s="640" t="s">
        <v>85</v>
      </c>
      <c r="B14" s="641"/>
      <c r="C14" s="641"/>
      <c r="D14" s="641"/>
      <c r="E14" s="641"/>
      <c r="F14" s="642"/>
      <c r="G14" s="214">
        <f>SUM(G13)</f>
        <v>48</v>
      </c>
      <c r="H14" s="208"/>
    </row>
    <row r="15" spans="1:8">
      <c r="A15" s="215"/>
      <c r="B15" s="216"/>
      <c r="C15" s="216"/>
      <c r="D15" s="216"/>
      <c r="E15" s="216"/>
      <c r="F15" s="216"/>
      <c r="G15" s="216"/>
      <c r="H15" s="217"/>
    </row>
    <row r="16" spans="1:8">
      <c r="A16" s="706" t="s">
        <v>207</v>
      </c>
      <c r="B16" s="707"/>
      <c r="C16" s="707"/>
      <c r="D16" s="707"/>
      <c r="E16" s="707"/>
      <c r="F16" s="707"/>
      <c r="G16" s="707"/>
      <c r="H16" s="708"/>
    </row>
    <row r="17" spans="1:8">
      <c r="A17" s="703"/>
      <c r="B17" s="704"/>
      <c r="C17" s="704"/>
      <c r="D17" s="704"/>
      <c r="E17" s="704"/>
      <c r="F17" s="704"/>
      <c r="G17" s="704"/>
      <c r="H17" s="705"/>
    </row>
    <row r="18" spans="1:8">
      <c r="A18" s="194" t="s">
        <v>19</v>
      </c>
      <c r="B18" s="195" t="s">
        <v>208</v>
      </c>
      <c r="C18" s="209"/>
      <c r="D18" s="709" t="str">
        <f>[4]Orçamento!C8</f>
        <v>LOCACAO CONVENCIONAL DE OBRA, UTILIZANDO GABARITO DE TÁBUAS CORRIDAS PONTALETADAS A CADA 2,00M -  2 UTILIZAÇÕES. AF_10/2018</v>
      </c>
      <c r="E18" s="710"/>
      <c r="F18" s="710"/>
      <c r="G18" s="710"/>
      <c r="H18" s="711"/>
    </row>
    <row r="19" spans="1:8">
      <c r="A19" s="194" t="s">
        <v>201</v>
      </c>
      <c r="B19" s="196"/>
      <c r="C19" s="210"/>
      <c r="D19" s="712"/>
      <c r="E19" s="713"/>
      <c r="F19" s="713"/>
      <c r="G19" s="713"/>
      <c r="H19" s="714"/>
    </row>
    <row r="20" spans="1:8">
      <c r="A20" s="715" t="s">
        <v>202</v>
      </c>
      <c r="B20" s="716"/>
      <c r="C20" s="671"/>
      <c r="D20" s="658" t="s">
        <v>209</v>
      </c>
      <c r="E20" s="658" t="s">
        <v>210</v>
      </c>
      <c r="F20" s="660" t="s">
        <v>211</v>
      </c>
      <c r="G20" s="658" t="s">
        <v>212</v>
      </c>
      <c r="H20" s="699"/>
    </row>
    <row r="21" spans="1:8">
      <c r="A21" s="717"/>
      <c r="B21" s="718"/>
      <c r="C21" s="672"/>
      <c r="D21" s="659"/>
      <c r="E21" s="659"/>
      <c r="F21" s="661"/>
      <c r="G21" s="659"/>
      <c r="H21" s="700"/>
    </row>
    <row r="22" spans="1:8">
      <c r="A22" s="701" t="s">
        <v>213</v>
      </c>
      <c r="B22" s="702"/>
      <c r="C22" s="205"/>
      <c r="D22" s="205">
        <v>26</v>
      </c>
      <c r="E22" s="205">
        <v>3.5</v>
      </c>
      <c r="F22" s="205">
        <v>2</v>
      </c>
      <c r="G22" s="205">
        <f>(D22+E22)*F22</f>
        <v>59</v>
      </c>
      <c r="H22" s="206"/>
    </row>
    <row r="23" spans="1:8">
      <c r="A23" s="640" t="s">
        <v>85</v>
      </c>
      <c r="B23" s="641"/>
      <c r="C23" s="641"/>
      <c r="D23" s="641"/>
      <c r="E23" s="641"/>
      <c r="F23" s="642"/>
      <c r="G23" s="207">
        <f>SUM(G22)</f>
        <v>59</v>
      </c>
      <c r="H23" s="208"/>
    </row>
    <row r="24" spans="1:8">
      <c r="A24" s="703"/>
      <c r="B24" s="704"/>
      <c r="C24" s="704"/>
      <c r="D24" s="704"/>
      <c r="E24" s="704"/>
      <c r="F24" s="704"/>
      <c r="G24" s="704"/>
      <c r="H24" s="705"/>
    </row>
    <row r="25" spans="1:8">
      <c r="A25" s="675" t="s">
        <v>214</v>
      </c>
      <c r="B25" s="676"/>
      <c r="C25" s="676"/>
      <c r="D25" s="676"/>
      <c r="E25" s="676"/>
      <c r="F25" s="676"/>
      <c r="G25" s="676"/>
      <c r="H25" s="677"/>
    </row>
    <row r="26" spans="1:8">
      <c r="A26" s="703"/>
      <c r="B26" s="704"/>
      <c r="C26" s="704"/>
      <c r="D26" s="704"/>
      <c r="E26" s="704"/>
      <c r="F26" s="704"/>
      <c r="G26" s="704"/>
      <c r="H26" s="705"/>
    </row>
    <row r="27" spans="1:8">
      <c r="A27" s="218" t="s">
        <v>19</v>
      </c>
      <c r="B27" s="195" t="s">
        <v>215</v>
      </c>
      <c r="C27" s="219"/>
      <c r="D27" s="694" t="str">
        <f>[4]Orçamento!C10</f>
        <v>Escavação, carga, descarga, espalhamento e transporte de material de 1ª categoria, com caminhão. Distância média de transporte  &lt;= 200 m</v>
      </c>
      <c r="E27" s="695"/>
      <c r="F27" s="695"/>
      <c r="G27" s="695"/>
      <c r="H27" s="696"/>
    </row>
    <row r="28" spans="1:8">
      <c r="A28" s="194" t="s">
        <v>201</v>
      </c>
      <c r="B28" s="196"/>
      <c r="C28" s="210"/>
      <c r="D28" s="646"/>
      <c r="E28" s="647"/>
      <c r="F28" s="647"/>
      <c r="G28" s="647"/>
      <c r="H28" s="648"/>
    </row>
    <row r="29" spans="1:8">
      <c r="A29" s="697" t="s">
        <v>202</v>
      </c>
      <c r="B29" s="698"/>
      <c r="C29" s="220"/>
      <c r="D29" s="198" t="s">
        <v>209</v>
      </c>
      <c r="E29" s="198" t="s">
        <v>210</v>
      </c>
      <c r="F29" s="198" t="s">
        <v>118</v>
      </c>
      <c r="G29" s="221" t="s">
        <v>211</v>
      </c>
      <c r="H29" s="222" t="s">
        <v>216</v>
      </c>
    </row>
    <row r="30" spans="1:8">
      <c r="A30" s="649" t="s">
        <v>217</v>
      </c>
      <c r="B30" s="650"/>
      <c r="C30" s="205" t="s">
        <v>218</v>
      </c>
      <c r="D30" s="205">
        <f>5+0.1</f>
        <v>5.0999999999999996</v>
      </c>
      <c r="E30" s="205">
        <f>3.5+0.1+0.1</f>
        <v>3.7</v>
      </c>
      <c r="F30" s="205">
        <v>0.2</v>
      </c>
      <c r="G30" s="213">
        <v>2</v>
      </c>
      <c r="H30" s="222">
        <f>D30*E30*F30*G30</f>
        <v>7.5480000000000009</v>
      </c>
    </row>
    <row r="31" spans="1:8">
      <c r="A31" s="649" t="s">
        <v>219</v>
      </c>
      <c r="B31" s="650"/>
      <c r="C31" s="205"/>
      <c r="D31" s="205">
        <v>16</v>
      </c>
      <c r="E31" s="205">
        <v>3.7</v>
      </c>
      <c r="F31" s="205">
        <v>0.2</v>
      </c>
      <c r="G31" s="223">
        <v>1</v>
      </c>
      <c r="H31" s="222">
        <f t="shared" ref="H31:H33" si="0">D31*E31*F31*G31</f>
        <v>11.840000000000002</v>
      </c>
    </row>
    <row r="32" spans="1:8">
      <c r="A32" s="649" t="s">
        <v>220</v>
      </c>
      <c r="B32" s="650"/>
      <c r="C32" s="205" t="s">
        <v>218</v>
      </c>
      <c r="D32" s="205">
        <f>1.5+0.1+0.1</f>
        <v>1.7000000000000002</v>
      </c>
      <c r="E32" s="205">
        <v>0.95</v>
      </c>
      <c r="F32" s="205">
        <v>0.65</v>
      </c>
      <c r="G32" s="223">
        <v>6</v>
      </c>
      <c r="H32" s="222">
        <f t="shared" si="0"/>
        <v>6.2984999999999998</v>
      </c>
    </row>
    <row r="33" spans="1:8">
      <c r="A33" s="649" t="s">
        <v>220</v>
      </c>
      <c r="B33" s="650"/>
      <c r="C33" s="205" t="s">
        <v>218</v>
      </c>
      <c r="D33" s="205">
        <f>0.75+0.1+0.1</f>
        <v>0.95</v>
      </c>
      <c r="E33" s="205">
        <v>0.95</v>
      </c>
      <c r="F33" s="205">
        <v>0.65</v>
      </c>
      <c r="G33" s="223">
        <v>4</v>
      </c>
      <c r="H33" s="222">
        <f t="shared" si="0"/>
        <v>2.3464999999999998</v>
      </c>
    </row>
    <row r="34" spans="1:8">
      <c r="A34" s="640" t="s">
        <v>85</v>
      </c>
      <c r="B34" s="641"/>
      <c r="C34" s="641"/>
      <c r="D34" s="641"/>
      <c r="E34" s="641"/>
      <c r="F34" s="641"/>
      <c r="G34" s="642"/>
      <c r="H34" s="224">
        <f>SUM(H30:H33)</f>
        <v>28.033000000000001</v>
      </c>
    </row>
    <row r="35" spans="1:8">
      <c r="A35" s="678"/>
      <c r="B35" s="679"/>
      <c r="C35" s="679"/>
      <c r="D35" s="679"/>
      <c r="E35" s="679"/>
      <c r="F35" s="679"/>
      <c r="G35" s="679"/>
      <c r="H35" s="680"/>
    </row>
    <row r="36" spans="1:8">
      <c r="A36" s="194" t="s">
        <v>19</v>
      </c>
      <c r="B36" s="228" t="s">
        <v>221</v>
      </c>
      <c r="C36" s="229"/>
      <c r="D36" s="688" t="str">
        <f>[4]Orçamento!C11</f>
        <v>PREPARO DE FUNDO DE VALA COM LARGURA MENOR QUE 1,5 M (ACERTO DO SOLO NATURAL). AF_08/2020</v>
      </c>
      <c r="E36" s="689"/>
      <c r="F36" s="689"/>
      <c r="G36" s="689"/>
      <c r="H36" s="690"/>
    </row>
    <row r="37" spans="1:8">
      <c r="A37" s="194" t="s">
        <v>201</v>
      </c>
      <c r="B37" s="196"/>
      <c r="C37" s="210"/>
      <c r="D37" s="691"/>
      <c r="E37" s="692"/>
      <c r="F37" s="692"/>
      <c r="G37" s="692"/>
      <c r="H37" s="693"/>
    </row>
    <row r="38" spans="1:8">
      <c r="A38" s="230" t="s">
        <v>222</v>
      </c>
      <c r="B38" s="231"/>
      <c r="C38" s="231"/>
      <c r="D38" s="198" t="s">
        <v>209</v>
      </c>
      <c r="E38" s="198" t="s">
        <v>210</v>
      </c>
      <c r="F38" s="198" t="s">
        <v>223</v>
      </c>
      <c r="G38" s="232"/>
      <c r="H38" s="222" t="s">
        <v>224</v>
      </c>
    </row>
    <row r="39" spans="1:8">
      <c r="A39" s="649" t="str">
        <f>A30</f>
        <v>CABEÇEIRAS</v>
      </c>
      <c r="B39" s="650"/>
      <c r="C39" s="205"/>
      <c r="D39" s="205">
        <f>D30</f>
        <v>5.0999999999999996</v>
      </c>
      <c r="E39" s="205">
        <f>E30</f>
        <v>3.7</v>
      </c>
      <c r="F39" s="205">
        <f>G30</f>
        <v>2</v>
      </c>
      <c r="G39" s="221"/>
      <c r="H39" s="222">
        <f>D39*E39*F39</f>
        <v>37.74</v>
      </c>
    </row>
    <row r="40" spans="1:8">
      <c r="A40" s="649" t="str">
        <f t="shared" ref="A40:A42" si="1">A31</f>
        <v>BASE DA PASSAGEM</v>
      </c>
      <c r="B40" s="650"/>
      <c r="C40" s="205"/>
      <c r="D40" s="205">
        <f t="shared" ref="D40:E42" si="2">D31</f>
        <v>16</v>
      </c>
      <c r="E40" s="205">
        <f t="shared" si="2"/>
        <v>3.7</v>
      </c>
      <c r="F40" s="205">
        <f t="shared" ref="F40:F42" si="3">G31</f>
        <v>1</v>
      </c>
      <c r="G40" s="203"/>
      <c r="H40" s="222">
        <f>D40*E40*F40</f>
        <v>59.2</v>
      </c>
    </row>
    <row r="41" spans="1:8">
      <c r="A41" s="649" t="str">
        <f t="shared" si="1"/>
        <v>BLOCOS DA FUNDAÇÃO</v>
      </c>
      <c r="B41" s="650"/>
      <c r="C41" s="205"/>
      <c r="D41" s="205">
        <f t="shared" si="2"/>
        <v>1.7000000000000002</v>
      </c>
      <c r="E41" s="205">
        <f t="shared" si="2"/>
        <v>0.95</v>
      </c>
      <c r="F41" s="205">
        <f t="shared" si="3"/>
        <v>6</v>
      </c>
      <c r="G41" s="203"/>
      <c r="H41" s="222">
        <f t="shared" ref="H41:H42" si="4">D41*E41*F41</f>
        <v>9.69</v>
      </c>
    </row>
    <row r="42" spans="1:8">
      <c r="A42" s="649" t="str">
        <f t="shared" si="1"/>
        <v>BLOCOS DA FUNDAÇÃO</v>
      </c>
      <c r="B42" s="650"/>
      <c r="C42" s="205"/>
      <c r="D42" s="205">
        <f t="shared" si="2"/>
        <v>0.95</v>
      </c>
      <c r="E42" s="205">
        <f t="shared" si="2"/>
        <v>0.95</v>
      </c>
      <c r="F42" s="205">
        <f t="shared" si="3"/>
        <v>4</v>
      </c>
      <c r="G42" s="203"/>
      <c r="H42" s="222">
        <f t="shared" si="4"/>
        <v>3.61</v>
      </c>
    </row>
    <row r="43" spans="1:8">
      <c r="A43" s="640" t="s">
        <v>85</v>
      </c>
      <c r="B43" s="641"/>
      <c r="C43" s="641"/>
      <c r="D43" s="641"/>
      <c r="E43" s="641"/>
      <c r="F43" s="641"/>
      <c r="G43" s="642"/>
      <c r="H43" s="224">
        <f>ROUND(SUM(H39:H42),2)</f>
        <v>110.24</v>
      </c>
    </row>
    <row r="44" spans="1:8">
      <c r="A44" s="233"/>
      <c r="B44" s="234"/>
      <c r="C44" s="234"/>
      <c r="D44" s="234"/>
      <c r="E44" s="234"/>
      <c r="F44" s="234"/>
      <c r="G44" s="234"/>
      <c r="H44" s="235"/>
    </row>
    <row r="45" spans="1:8">
      <c r="A45" s="194" t="s">
        <v>19</v>
      </c>
      <c r="B45" s="228" t="s">
        <v>225</v>
      </c>
      <c r="C45" s="236"/>
      <c r="D45" s="684" t="str">
        <f>[4]Orçamento!C12</f>
        <v>LASTRO DE CONCRETO MAGRO, APLICADO EM BLOCOS DE COROAMENTO OU SAPATAS. AF_08/2017</v>
      </c>
      <c r="E45" s="684"/>
      <c r="F45" s="684"/>
      <c r="G45" s="684"/>
      <c r="H45" s="685"/>
    </row>
    <row r="46" spans="1:8">
      <c r="A46" s="194" t="s">
        <v>201</v>
      </c>
      <c r="B46" s="196"/>
      <c r="C46" s="237"/>
      <c r="D46" s="684"/>
      <c r="E46" s="684"/>
      <c r="F46" s="684"/>
      <c r="G46" s="684"/>
      <c r="H46" s="685"/>
    </row>
    <row r="47" spans="1:8">
      <c r="A47" s="686" t="s">
        <v>222</v>
      </c>
      <c r="B47" s="687"/>
      <c r="C47" s="231"/>
      <c r="D47" s="658" t="s">
        <v>209</v>
      </c>
      <c r="E47" s="658" t="s">
        <v>210</v>
      </c>
      <c r="F47" s="658" t="s">
        <v>226</v>
      </c>
      <c r="G47" s="658" t="s">
        <v>223</v>
      </c>
      <c r="H47" s="636" t="s">
        <v>227</v>
      </c>
    </row>
    <row r="48" spans="1:8">
      <c r="A48" s="686"/>
      <c r="B48" s="687"/>
      <c r="C48" s="238"/>
      <c r="D48" s="659"/>
      <c r="E48" s="659"/>
      <c r="F48" s="659"/>
      <c r="G48" s="659"/>
      <c r="H48" s="637"/>
    </row>
    <row r="49" spans="1:8">
      <c r="A49" s="649" t="str">
        <f>A39</f>
        <v>CABEÇEIRAS</v>
      </c>
      <c r="B49" s="650"/>
      <c r="C49" s="205"/>
      <c r="D49" s="205">
        <f>D39</f>
        <v>5.0999999999999996</v>
      </c>
      <c r="E49" s="205">
        <f>E39</f>
        <v>3.7</v>
      </c>
      <c r="F49" s="205">
        <v>0.05</v>
      </c>
      <c r="G49" s="205">
        <f>F39</f>
        <v>2</v>
      </c>
      <c r="H49" s="222">
        <f>D49*E49*F49*G49</f>
        <v>1.8870000000000002</v>
      </c>
    </row>
    <row r="50" spans="1:8">
      <c r="A50" s="649" t="str">
        <f>A40</f>
        <v>BASE DA PASSAGEM</v>
      </c>
      <c r="B50" s="650"/>
      <c r="C50" s="205"/>
      <c r="D50" s="205">
        <f>D40</f>
        <v>16</v>
      </c>
      <c r="E50" s="205">
        <f>E40</f>
        <v>3.7</v>
      </c>
      <c r="F50" s="205">
        <v>0.05</v>
      </c>
      <c r="G50" s="205">
        <f>F40</f>
        <v>1</v>
      </c>
      <c r="H50" s="222">
        <f t="shared" ref="H50:H52" si="5">D50*E50*F50*G50</f>
        <v>2.9600000000000004</v>
      </c>
    </row>
    <row r="51" spans="1:8">
      <c r="A51" s="649" t="str">
        <f t="shared" ref="A51:A52" si="6">A41</f>
        <v>BLOCOS DA FUNDAÇÃO</v>
      </c>
      <c r="B51" s="650"/>
      <c r="C51" s="205"/>
      <c r="D51" s="205">
        <f t="shared" ref="D51:E52" si="7">D41</f>
        <v>1.7000000000000002</v>
      </c>
      <c r="E51" s="205">
        <f t="shared" si="7"/>
        <v>0.95</v>
      </c>
      <c r="F51" s="205">
        <v>0.05</v>
      </c>
      <c r="G51" s="205">
        <f t="shared" ref="G51:G52" si="8">F41</f>
        <v>6</v>
      </c>
      <c r="H51" s="222">
        <f t="shared" si="5"/>
        <v>0.48450000000000004</v>
      </c>
    </row>
    <row r="52" spans="1:8">
      <c r="A52" s="649" t="str">
        <f t="shared" si="6"/>
        <v>BLOCOS DA FUNDAÇÃO</v>
      </c>
      <c r="B52" s="650"/>
      <c r="C52" s="205"/>
      <c r="D52" s="205">
        <f t="shared" si="7"/>
        <v>0.95</v>
      </c>
      <c r="E52" s="205">
        <f t="shared" si="7"/>
        <v>0.95</v>
      </c>
      <c r="F52" s="205">
        <v>0.05</v>
      </c>
      <c r="G52" s="205">
        <f t="shared" si="8"/>
        <v>4</v>
      </c>
      <c r="H52" s="222">
        <f t="shared" si="5"/>
        <v>0.18049999999999999</v>
      </c>
    </row>
    <row r="53" spans="1:8">
      <c r="A53" s="640" t="s">
        <v>85</v>
      </c>
      <c r="B53" s="641"/>
      <c r="C53" s="641"/>
      <c r="D53" s="641"/>
      <c r="E53" s="641"/>
      <c r="F53" s="641"/>
      <c r="G53" s="642"/>
      <c r="H53" s="224">
        <f>ROUND(SUM(H49:H52),2)</f>
        <v>5.51</v>
      </c>
    </row>
    <row r="54" spans="1:8">
      <c r="A54" s="233"/>
      <c r="B54" s="234"/>
      <c r="C54" s="234"/>
      <c r="D54" s="234"/>
      <c r="E54" s="239"/>
      <c r="F54" s="234"/>
      <c r="G54" s="234"/>
      <c r="H54" s="235"/>
    </row>
    <row r="55" spans="1:8">
      <c r="A55" s="194" t="s">
        <v>19</v>
      </c>
      <c r="B55" s="228" t="s">
        <v>228</v>
      </c>
      <c r="C55" s="229"/>
      <c r="D55" s="683" t="s">
        <v>229</v>
      </c>
      <c r="E55" s="644"/>
      <c r="F55" s="644"/>
      <c r="G55" s="644"/>
      <c r="H55" s="645"/>
    </row>
    <row r="56" spans="1:8">
      <c r="A56" s="194" t="s">
        <v>201</v>
      </c>
      <c r="B56" s="196"/>
      <c r="C56" s="210"/>
      <c r="D56" s="646"/>
      <c r="E56" s="647"/>
      <c r="F56" s="647"/>
      <c r="G56" s="647"/>
      <c r="H56" s="648"/>
    </row>
    <row r="57" spans="1:8">
      <c r="A57" s="667" t="s">
        <v>222</v>
      </c>
      <c r="B57" s="668"/>
      <c r="C57" s="681" t="s">
        <v>230</v>
      </c>
      <c r="D57" s="658" t="s">
        <v>231</v>
      </c>
      <c r="E57" s="658"/>
      <c r="F57" s="658"/>
      <c r="G57" s="658"/>
      <c r="H57" s="636" t="s">
        <v>232</v>
      </c>
    </row>
    <row r="58" spans="1:8">
      <c r="A58" s="669"/>
      <c r="B58" s="670"/>
      <c r="C58" s="682"/>
      <c r="D58" s="659"/>
      <c r="E58" s="659"/>
      <c r="F58" s="659"/>
      <c r="G58" s="659"/>
      <c r="H58" s="637"/>
    </row>
    <row r="59" spans="1:8">
      <c r="A59" s="649" t="s">
        <v>233</v>
      </c>
      <c r="B59" s="650"/>
      <c r="C59" s="205" t="s">
        <v>234</v>
      </c>
      <c r="D59" s="205">
        <v>27.091000000000001</v>
      </c>
      <c r="E59" s="240"/>
      <c r="F59" s="205"/>
      <c r="G59" s="241"/>
      <c r="H59" s="242">
        <f>D59</f>
        <v>27.091000000000001</v>
      </c>
    </row>
    <row r="60" spans="1:8">
      <c r="A60" s="649" t="s">
        <v>235</v>
      </c>
      <c r="B60" s="650"/>
      <c r="C60" s="243" t="s">
        <v>236</v>
      </c>
      <c r="D60" s="205">
        <v>27.547999999999998</v>
      </c>
      <c r="E60" s="240"/>
      <c r="F60" s="205"/>
      <c r="G60" s="241"/>
      <c r="H60" s="242">
        <f t="shared" ref="H60:H61" si="9">D60</f>
        <v>27.547999999999998</v>
      </c>
    </row>
    <row r="61" spans="1:8">
      <c r="A61" s="649" t="s">
        <v>237</v>
      </c>
      <c r="B61" s="650"/>
      <c r="C61" s="205" t="s">
        <v>236</v>
      </c>
      <c r="D61" s="205">
        <v>74.650999999999996</v>
      </c>
      <c r="E61" s="240"/>
      <c r="F61" s="205"/>
      <c r="G61" s="241"/>
      <c r="H61" s="242">
        <f t="shared" si="9"/>
        <v>74.650999999999996</v>
      </c>
    </row>
    <row r="62" spans="1:8">
      <c r="A62" s="678"/>
      <c r="B62" s="679"/>
      <c r="C62" s="679"/>
      <c r="D62" s="679"/>
      <c r="E62" s="679"/>
      <c r="F62" s="679"/>
      <c r="G62" s="679"/>
      <c r="H62" s="680"/>
    </row>
    <row r="63" spans="1:8">
      <c r="A63" s="194" t="s">
        <v>19</v>
      </c>
      <c r="B63" s="228" t="s">
        <v>238</v>
      </c>
      <c r="C63" s="229"/>
      <c r="D63" s="683" t="str">
        <f>[4]Orçamento!C16</f>
        <v>FABRICAÇÃO, MONTAGEM E DESMONTAGEM DE FÔRMA PARA BLOCO DE COROAMENTO, EM MADEIRA SERRADA, E=25 MM, 2 UTILIZAÇÕES. AF_06/2017</v>
      </c>
      <c r="E63" s="644"/>
      <c r="F63" s="644"/>
      <c r="G63" s="644"/>
      <c r="H63" s="645"/>
    </row>
    <row r="64" spans="1:8">
      <c r="A64" s="194" t="s">
        <v>201</v>
      </c>
      <c r="B64" s="196"/>
      <c r="C64" s="210"/>
      <c r="D64" s="646"/>
      <c r="E64" s="647"/>
      <c r="F64" s="647"/>
      <c r="G64" s="647"/>
      <c r="H64" s="648"/>
    </row>
    <row r="65" spans="1:8">
      <c r="A65" s="667" t="s">
        <v>222</v>
      </c>
      <c r="B65" s="668"/>
      <c r="C65" s="681"/>
      <c r="D65" s="658" t="s">
        <v>209</v>
      </c>
      <c r="E65" s="658" t="s">
        <v>210</v>
      </c>
      <c r="F65" s="658"/>
      <c r="G65" s="658" t="s">
        <v>223</v>
      </c>
      <c r="H65" s="636" t="s">
        <v>239</v>
      </c>
    </row>
    <row r="66" spans="1:8">
      <c r="A66" s="669"/>
      <c r="B66" s="670"/>
      <c r="C66" s="682"/>
      <c r="D66" s="659"/>
      <c r="E66" s="659"/>
      <c r="F66" s="659"/>
      <c r="G66" s="659"/>
      <c r="H66" s="637"/>
    </row>
    <row r="67" spans="1:8">
      <c r="A67" s="649" t="s">
        <v>220</v>
      </c>
      <c r="B67" s="650"/>
      <c r="C67" s="205" t="s">
        <v>240</v>
      </c>
      <c r="D67" s="205">
        <f>1.5+0.75+1.5+0.75</f>
        <v>4.5</v>
      </c>
      <c r="E67" s="205">
        <v>0.6</v>
      </c>
      <c r="F67" s="205"/>
      <c r="G67" s="205">
        <v>6</v>
      </c>
      <c r="H67" s="222">
        <f>D67*E67*G67</f>
        <v>16.2</v>
      </c>
    </row>
    <row r="68" spans="1:8">
      <c r="A68" s="649" t="s">
        <v>220</v>
      </c>
      <c r="B68" s="650"/>
      <c r="C68" s="205" t="s">
        <v>240</v>
      </c>
      <c r="D68" s="205">
        <f>0.75+0.75+0.75+0.75</f>
        <v>3</v>
      </c>
      <c r="E68" s="205">
        <v>0.6</v>
      </c>
      <c r="F68" s="205"/>
      <c r="G68" s="205">
        <v>4</v>
      </c>
      <c r="H68" s="222">
        <f>D68*E68*G68</f>
        <v>7.1999999999999993</v>
      </c>
    </row>
    <row r="69" spans="1:8">
      <c r="A69" s="640" t="s">
        <v>85</v>
      </c>
      <c r="B69" s="641"/>
      <c r="C69" s="641"/>
      <c r="D69" s="641"/>
      <c r="E69" s="641"/>
      <c r="F69" s="641"/>
      <c r="G69" s="642"/>
      <c r="H69" s="224">
        <f>ROUND(SUM(H67:H68),2)</f>
        <v>23.4</v>
      </c>
    </row>
    <row r="70" spans="1:8">
      <c r="A70" s="678"/>
      <c r="B70" s="679"/>
      <c r="C70" s="679"/>
      <c r="D70" s="679"/>
      <c r="E70" s="679"/>
      <c r="F70" s="679"/>
      <c r="G70" s="679"/>
      <c r="H70" s="680"/>
    </row>
    <row r="71" spans="1:8">
      <c r="A71" s="194" t="s">
        <v>19</v>
      </c>
      <c r="B71" s="228" t="s">
        <v>241</v>
      </c>
      <c r="C71" s="229"/>
      <c r="D71" s="683" t="str">
        <f>[4]Orçamento!C17</f>
        <v>CONCRETO FCK = 20MPA, TRAÇO 1:2,7:3 (EM MASSA SECA DE CIMENTO/ AREIA MÉDIA/ BRITA 1) - PREPARO MECÂNICO COM BETONEIRA 600 L. AF_05/2021</v>
      </c>
      <c r="E71" s="644"/>
      <c r="F71" s="644"/>
      <c r="G71" s="644"/>
      <c r="H71" s="645"/>
    </row>
    <row r="72" spans="1:8">
      <c r="A72" s="194" t="s">
        <v>201</v>
      </c>
      <c r="B72" s="196"/>
      <c r="C72" s="210"/>
      <c r="D72" s="646"/>
      <c r="E72" s="647"/>
      <c r="F72" s="647"/>
      <c r="G72" s="647"/>
      <c r="H72" s="648"/>
    </row>
    <row r="73" spans="1:8">
      <c r="A73" s="667" t="s">
        <v>222</v>
      </c>
      <c r="B73" s="668"/>
      <c r="C73" s="681"/>
      <c r="D73" s="658" t="s">
        <v>209</v>
      </c>
      <c r="E73" s="658" t="s">
        <v>210</v>
      </c>
      <c r="F73" s="658" t="s">
        <v>242</v>
      </c>
      <c r="G73" s="658" t="s">
        <v>223</v>
      </c>
      <c r="H73" s="636" t="s">
        <v>243</v>
      </c>
    </row>
    <row r="74" spans="1:8">
      <c r="A74" s="669"/>
      <c r="B74" s="670"/>
      <c r="C74" s="682"/>
      <c r="D74" s="659"/>
      <c r="E74" s="659"/>
      <c r="F74" s="659"/>
      <c r="G74" s="659"/>
      <c r="H74" s="637"/>
    </row>
    <row r="75" spans="1:8">
      <c r="A75" s="649" t="s">
        <v>220</v>
      </c>
      <c r="B75" s="650"/>
      <c r="C75" s="205"/>
      <c r="D75" s="205">
        <v>1.5</v>
      </c>
      <c r="E75" s="205">
        <v>0.75</v>
      </c>
      <c r="F75" s="205">
        <v>0.6</v>
      </c>
      <c r="G75" s="205">
        <v>6</v>
      </c>
      <c r="H75" s="222">
        <f>D75*E75*F75*G75</f>
        <v>4.05</v>
      </c>
    </row>
    <row r="76" spans="1:8">
      <c r="A76" s="649" t="s">
        <v>220</v>
      </c>
      <c r="B76" s="650"/>
      <c r="C76" s="205"/>
      <c r="D76" s="205">
        <v>0.75</v>
      </c>
      <c r="E76" s="205">
        <v>0.75</v>
      </c>
      <c r="F76" s="205">
        <v>0.6</v>
      </c>
      <c r="G76" s="205">
        <v>4</v>
      </c>
      <c r="H76" s="222">
        <f>D76*E76*F76*G76</f>
        <v>1.3499999999999999</v>
      </c>
    </row>
    <row r="77" spans="1:8">
      <c r="A77" s="640" t="s">
        <v>85</v>
      </c>
      <c r="B77" s="641"/>
      <c r="C77" s="641"/>
      <c r="D77" s="641"/>
      <c r="E77" s="641"/>
      <c r="F77" s="641"/>
      <c r="G77" s="642"/>
      <c r="H77" s="224">
        <f>ROUND(SUM(H75:H76),2)</f>
        <v>5.4</v>
      </c>
    </row>
    <row r="78" spans="1:8">
      <c r="A78" s="678"/>
      <c r="B78" s="679"/>
      <c r="C78" s="679"/>
      <c r="D78" s="679"/>
      <c r="E78" s="679"/>
      <c r="F78" s="679"/>
      <c r="G78" s="679"/>
      <c r="H78" s="680"/>
    </row>
    <row r="79" spans="1:8">
      <c r="A79" s="194" t="s">
        <v>19</v>
      </c>
      <c r="B79" s="228" t="s">
        <v>244</v>
      </c>
      <c r="C79" s="229"/>
      <c r="D79" s="683" t="str">
        <f>[4]Orçamento!C18</f>
        <v>ESTACA BROCA DE CONCRETO, DIÂMETRO DE 30CM, ESCAVAÇÃO MANUAL COM TRADO CONCHA, COM ARMADURA DE ARRANQUE. AF_05/2020</v>
      </c>
      <c r="E79" s="644"/>
      <c r="F79" s="644"/>
      <c r="G79" s="644"/>
      <c r="H79" s="645"/>
    </row>
    <row r="80" spans="1:8">
      <c r="A80" s="194" t="s">
        <v>201</v>
      </c>
      <c r="B80" s="196"/>
      <c r="C80" s="210"/>
      <c r="D80" s="646"/>
      <c r="E80" s="647"/>
      <c r="F80" s="647"/>
      <c r="G80" s="647"/>
      <c r="H80" s="648"/>
    </row>
    <row r="81" spans="1:8">
      <c r="A81" s="667" t="s">
        <v>222</v>
      </c>
      <c r="B81" s="668"/>
      <c r="C81" s="681"/>
      <c r="D81" s="634" t="s">
        <v>245</v>
      </c>
      <c r="E81" s="658" t="s">
        <v>246</v>
      </c>
      <c r="F81" s="658" t="s">
        <v>247</v>
      </c>
      <c r="G81" s="658" t="s">
        <v>223</v>
      </c>
      <c r="H81" s="636" t="s">
        <v>248</v>
      </c>
    </row>
    <row r="82" spans="1:8">
      <c r="A82" s="669"/>
      <c r="B82" s="670"/>
      <c r="C82" s="682"/>
      <c r="D82" s="635"/>
      <c r="E82" s="659"/>
      <c r="F82" s="659"/>
      <c r="G82" s="659"/>
      <c r="H82" s="637"/>
    </row>
    <row r="83" spans="1:8">
      <c r="A83" s="649" t="s">
        <v>249</v>
      </c>
      <c r="B83" s="650"/>
      <c r="C83" s="205"/>
      <c r="D83" s="205">
        <v>2</v>
      </c>
      <c r="E83" s="205">
        <v>6</v>
      </c>
      <c r="F83" s="205">
        <v>4</v>
      </c>
      <c r="G83" s="205"/>
      <c r="H83" s="222">
        <f>D83*E83*F83</f>
        <v>48</v>
      </c>
    </row>
    <row r="84" spans="1:8">
      <c r="A84" s="649" t="s">
        <v>249</v>
      </c>
      <c r="B84" s="650"/>
      <c r="C84" s="205"/>
      <c r="D84" s="205">
        <v>1</v>
      </c>
      <c r="E84" s="205">
        <v>4</v>
      </c>
      <c r="F84" s="205">
        <v>4</v>
      </c>
      <c r="G84" s="205"/>
      <c r="H84" s="222">
        <f>D84*E84*F84</f>
        <v>16</v>
      </c>
    </row>
    <row r="85" spans="1:8">
      <c r="A85" s="640" t="s">
        <v>85</v>
      </c>
      <c r="B85" s="641"/>
      <c r="C85" s="641"/>
      <c r="D85" s="641"/>
      <c r="E85" s="641"/>
      <c r="F85" s="641"/>
      <c r="G85" s="642"/>
      <c r="H85" s="224">
        <f>ROUND(SUM(H83:H84),2)</f>
        <v>64</v>
      </c>
    </row>
    <row r="86" spans="1:8">
      <c r="A86" s="678"/>
      <c r="B86" s="679"/>
      <c r="C86" s="679"/>
      <c r="D86" s="679"/>
      <c r="E86" s="679"/>
      <c r="F86" s="679"/>
      <c r="G86" s="679"/>
      <c r="H86" s="680"/>
    </row>
    <row r="87" spans="1:8">
      <c r="A87" s="194" t="s">
        <v>19</v>
      </c>
      <c r="B87" s="228" t="s">
        <v>250</v>
      </c>
      <c r="C87" s="229"/>
      <c r="D87" s="683" t="str">
        <f>[4]Orçamento!C19</f>
        <v>ARRASAMENTO MECANICO DE ESTACA DE CONCRETO ARMADO, DIAMETROS DE ATÉ 40 CM. AF_05/2021</v>
      </c>
      <c r="E87" s="644"/>
      <c r="F87" s="644"/>
      <c r="G87" s="644"/>
      <c r="H87" s="645"/>
    </row>
    <row r="88" spans="1:8">
      <c r="A88" s="194" t="s">
        <v>201</v>
      </c>
      <c r="B88" s="196"/>
      <c r="C88" s="210"/>
      <c r="D88" s="646"/>
      <c r="E88" s="647"/>
      <c r="F88" s="647"/>
      <c r="G88" s="647"/>
      <c r="H88" s="648"/>
    </row>
    <row r="89" spans="1:8">
      <c r="A89" s="667" t="s">
        <v>222</v>
      </c>
      <c r="B89" s="668"/>
      <c r="C89" s="681"/>
      <c r="D89" s="634" t="s">
        <v>251</v>
      </c>
      <c r="E89" s="658"/>
      <c r="F89" s="658"/>
      <c r="G89" s="658"/>
      <c r="H89" s="636" t="s">
        <v>252</v>
      </c>
    </row>
    <row r="90" spans="1:8">
      <c r="A90" s="669"/>
      <c r="B90" s="670"/>
      <c r="C90" s="682"/>
      <c r="D90" s="635"/>
      <c r="E90" s="659"/>
      <c r="F90" s="659"/>
      <c r="G90" s="659"/>
      <c r="H90" s="637"/>
    </row>
    <row r="91" spans="1:8">
      <c r="A91" s="649" t="s">
        <v>249</v>
      </c>
      <c r="B91" s="650"/>
      <c r="C91" s="205"/>
      <c r="D91" s="205">
        <v>16</v>
      </c>
      <c r="E91" s="205"/>
      <c r="F91" s="205"/>
      <c r="G91" s="205"/>
      <c r="H91" s="222">
        <f>D91</f>
        <v>16</v>
      </c>
    </row>
    <row r="92" spans="1:8">
      <c r="A92" s="640" t="s">
        <v>85</v>
      </c>
      <c r="B92" s="641"/>
      <c r="C92" s="641"/>
      <c r="D92" s="641"/>
      <c r="E92" s="641"/>
      <c r="F92" s="641"/>
      <c r="G92" s="642"/>
      <c r="H92" s="224">
        <f>ROUND(SUM(H91:H91),2)</f>
        <v>16</v>
      </c>
    </row>
    <row r="93" spans="1:8">
      <c r="A93" s="225"/>
      <c r="B93" s="226"/>
      <c r="C93" s="226"/>
      <c r="D93" s="226"/>
      <c r="E93" s="226"/>
      <c r="F93" s="226"/>
      <c r="G93" s="226"/>
      <c r="H93" s="227"/>
    </row>
    <row r="94" spans="1:8">
      <c r="A94" s="675" t="s">
        <v>253</v>
      </c>
      <c r="B94" s="676"/>
      <c r="C94" s="676"/>
      <c r="D94" s="676"/>
      <c r="E94" s="676"/>
      <c r="F94" s="676"/>
      <c r="G94" s="676"/>
      <c r="H94" s="677"/>
    </row>
    <row r="95" spans="1:8">
      <c r="A95" s="678"/>
      <c r="B95" s="679"/>
      <c r="C95" s="679"/>
      <c r="D95" s="679"/>
      <c r="E95" s="679"/>
      <c r="F95" s="679"/>
      <c r="G95" s="679"/>
      <c r="H95" s="680"/>
    </row>
    <row r="96" spans="1:8">
      <c r="A96" s="194" t="s">
        <v>19</v>
      </c>
      <c r="B96" s="246" t="s">
        <v>254</v>
      </c>
      <c r="C96" s="229"/>
      <c r="D96" s="643" t="str">
        <f>[4]Orçamento!C21</f>
        <v>FORMA E DESFORMA PARA CORTINA DE CONCRETO OU PAREDE ESTRUTURAL (VIGA-PAREDE), ALTURA MÁXIMA DE 360CM, COM CHAPA DE COMPENSADO PLASTIFICADO, ESP. 18MM, REAPROVEITAMENTO (3X), INCLUSIVE TRAVAMENTO COM TIRANTES EM ARAME E ESCORA PARA PRUMO EM MADEIRA</v>
      </c>
      <c r="E96" s="644"/>
      <c r="F96" s="644"/>
      <c r="G96" s="644"/>
      <c r="H96" s="645"/>
    </row>
    <row r="97" spans="1:8">
      <c r="A97" s="194" t="s">
        <v>201</v>
      </c>
      <c r="B97" s="196"/>
      <c r="C97" s="210"/>
      <c r="D97" s="646"/>
      <c r="E97" s="647"/>
      <c r="F97" s="647"/>
      <c r="G97" s="647"/>
      <c r="H97" s="648"/>
    </row>
    <row r="98" spans="1:8">
      <c r="A98" s="230" t="s">
        <v>222</v>
      </c>
      <c r="B98" s="231"/>
      <c r="C98" s="247"/>
      <c r="D98" s="198" t="s">
        <v>209</v>
      </c>
      <c r="E98" s="198" t="s">
        <v>210</v>
      </c>
      <c r="F98" s="198" t="s">
        <v>223</v>
      </c>
      <c r="G98" s="244" t="s">
        <v>255</v>
      </c>
      <c r="H98" s="248" t="s">
        <v>239</v>
      </c>
    </row>
    <row r="99" spans="1:8">
      <c r="A99" s="673" t="s">
        <v>256</v>
      </c>
      <c r="B99" s="674"/>
      <c r="C99" s="245" t="s">
        <v>257</v>
      </c>
      <c r="D99" s="205"/>
      <c r="E99" s="205">
        <v>3.5</v>
      </c>
      <c r="F99" s="205">
        <v>2</v>
      </c>
      <c r="G99" s="205">
        <f>(1.55*5)/2</f>
        <v>3.875</v>
      </c>
      <c r="H99" s="222">
        <f>PRODUCT(D99:G99)</f>
        <v>27.125</v>
      </c>
    </row>
    <row r="100" spans="1:8">
      <c r="A100" s="649" t="s">
        <v>258</v>
      </c>
      <c r="B100" s="650"/>
      <c r="C100" s="205"/>
      <c r="D100" s="205">
        <v>16</v>
      </c>
      <c r="E100" s="205">
        <v>3.5</v>
      </c>
      <c r="F100" s="205">
        <v>2</v>
      </c>
      <c r="G100" s="205">
        <v>1.55</v>
      </c>
      <c r="H100" s="222">
        <f>PRODUCT(D100:G100)</f>
        <v>173.6</v>
      </c>
    </row>
    <row r="101" spans="1:8">
      <c r="A101" s="640" t="s">
        <v>85</v>
      </c>
      <c r="B101" s="641"/>
      <c r="C101" s="641"/>
      <c r="D101" s="641"/>
      <c r="E101" s="641"/>
      <c r="F101" s="641"/>
      <c r="G101" s="642"/>
      <c r="H101" s="224">
        <f>ROUND(SUM(H99:H100),2)</f>
        <v>200.73</v>
      </c>
    </row>
    <row r="102" spans="1:8">
      <c r="A102" s="233"/>
      <c r="B102" s="234"/>
      <c r="C102" s="234"/>
      <c r="D102" s="234"/>
      <c r="E102" s="234"/>
      <c r="F102" s="234"/>
      <c r="G102" s="234"/>
      <c r="H102" s="235"/>
    </row>
    <row r="103" spans="1:8">
      <c r="A103" s="194" t="s">
        <v>19</v>
      </c>
      <c r="B103" s="246" t="s">
        <v>259</v>
      </c>
      <c r="C103" s="229"/>
      <c r="D103" s="643" t="str">
        <f>[4]Orçamento!C22</f>
        <v>CONCRETO FCK = 20MPA, TRAÇO 1:2,7:3 (EM MASSA SECA DE CIMENTO/ AREIA MÉDIA/ BRITA 1) - PREPARO MECÂNICO COM BETONEIRA 600 L. AF_05/2021</v>
      </c>
      <c r="E103" s="644"/>
      <c r="F103" s="644"/>
      <c r="G103" s="644"/>
      <c r="H103" s="645"/>
    </row>
    <row r="104" spans="1:8">
      <c r="A104" s="194" t="s">
        <v>201</v>
      </c>
      <c r="B104" s="196"/>
      <c r="C104" s="210"/>
      <c r="D104" s="646"/>
      <c r="E104" s="647"/>
      <c r="F104" s="647"/>
      <c r="G104" s="647"/>
      <c r="H104" s="648"/>
    </row>
    <row r="105" spans="1:8">
      <c r="A105" s="667" t="s">
        <v>222</v>
      </c>
      <c r="B105" s="668"/>
      <c r="C105" s="634" t="s">
        <v>209</v>
      </c>
      <c r="D105" s="658" t="s">
        <v>210</v>
      </c>
      <c r="E105" s="658" t="s">
        <v>118</v>
      </c>
      <c r="F105" s="658" t="s">
        <v>223</v>
      </c>
      <c r="G105" s="634" t="s">
        <v>260</v>
      </c>
      <c r="H105" s="636" t="s">
        <v>227</v>
      </c>
    </row>
    <row r="106" spans="1:8">
      <c r="A106" s="669"/>
      <c r="B106" s="670"/>
      <c r="C106" s="635"/>
      <c r="D106" s="659"/>
      <c r="E106" s="659"/>
      <c r="F106" s="659"/>
      <c r="G106" s="635"/>
      <c r="H106" s="637"/>
    </row>
    <row r="107" spans="1:8">
      <c r="A107" s="673" t="s">
        <v>256</v>
      </c>
      <c r="B107" s="674"/>
      <c r="C107" s="245" t="s">
        <v>257</v>
      </c>
      <c r="D107" s="249">
        <v>3.5</v>
      </c>
      <c r="E107" s="202"/>
      <c r="F107" s="249">
        <v>2</v>
      </c>
      <c r="G107" s="250">
        <f>(1.55*5)/2</f>
        <v>3.875</v>
      </c>
      <c r="H107" s="251">
        <f>G107*D107*F107</f>
        <v>27.125</v>
      </c>
    </row>
    <row r="108" spans="1:8">
      <c r="A108" s="649" t="s">
        <v>258</v>
      </c>
      <c r="B108" s="650"/>
      <c r="C108" s="205">
        <f>D31</f>
        <v>16</v>
      </c>
      <c r="D108" s="205">
        <v>3.5</v>
      </c>
      <c r="E108" s="205">
        <v>0.2</v>
      </c>
      <c r="F108" s="249">
        <v>2</v>
      </c>
      <c r="G108" s="205"/>
      <c r="H108" s="252">
        <f>D108*E108*C108*F108</f>
        <v>22.400000000000002</v>
      </c>
    </row>
    <row r="109" spans="1:8">
      <c r="A109" s="640" t="s">
        <v>85</v>
      </c>
      <c r="B109" s="641"/>
      <c r="C109" s="641"/>
      <c r="D109" s="641"/>
      <c r="E109" s="641"/>
      <c r="F109" s="641"/>
      <c r="G109" s="642"/>
      <c r="H109" s="224">
        <f>ROUND(SUM(H107:H108),2)</f>
        <v>49.53</v>
      </c>
    </row>
    <row r="110" spans="1:8">
      <c r="A110" s="233"/>
      <c r="B110" s="234"/>
      <c r="C110" s="234"/>
      <c r="D110" s="234"/>
      <c r="E110" s="234"/>
      <c r="F110" s="234"/>
      <c r="G110" s="234"/>
      <c r="H110" s="235"/>
    </row>
    <row r="111" spans="1:8">
      <c r="A111" s="194" t="s">
        <v>19</v>
      </c>
      <c r="B111" s="246" t="s">
        <v>261</v>
      </c>
      <c r="C111" s="229"/>
      <c r="D111" s="643" t="str">
        <f>[4]Orçamento!C23</f>
        <v>FORNECIMENTO E ASSENTAMENTO DE TUBO PVC RÍGIDO, DRENAGEM/PLUVIAL, PBV - SÉRIE NORMAL, DN 200 MM (8"), INCLUSIVE CONEXÕES</v>
      </c>
      <c r="E111" s="644"/>
      <c r="F111" s="644"/>
      <c r="G111" s="644"/>
      <c r="H111" s="645"/>
    </row>
    <row r="112" spans="1:8">
      <c r="A112" s="194" t="s">
        <v>201</v>
      </c>
      <c r="B112" s="196"/>
      <c r="C112" s="210"/>
      <c r="D112" s="646"/>
      <c r="E112" s="647"/>
      <c r="F112" s="647"/>
      <c r="G112" s="647"/>
      <c r="H112" s="648"/>
    </row>
    <row r="113" spans="1:8">
      <c r="A113" s="667" t="s">
        <v>222</v>
      </c>
      <c r="B113" s="668"/>
      <c r="C113" s="634" t="s">
        <v>262</v>
      </c>
      <c r="D113" s="658" t="s">
        <v>263</v>
      </c>
      <c r="E113" s="634" t="s">
        <v>211</v>
      </c>
      <c r="F113" s="660" t="s">
        <v>264</v>
      </c>
      <c r="G113" s="634" t="s">
        <v>265</v>
      </c>
      <c r="H113" s="636" t="s">
        <v>266</v>
      </c>
    </row>
    <row r="114" spans="1:8">
      <c r="A114" s="669"/>
      <c r="B114" s="670"/>
      <c r="C114" s="635"/>
      <c r="D114" s="659"/>
      <c r="E114" s="635"/>
      <c r="F114" s="661"/>
      <c r="G114" s="635"/>
      <c r="H114" s="637"/>
    </row>
    <row r="115" spans="1:8">
      <c r="A115" s="638" t="str">
        <f>A108</f>
        <v xml:space="preserve">BASE ANTES DE ASCENTAR AS MANILHAS </v>
      </c>
      <c r="B115" s="639"/>
      <c r="C115" s="205"/>
      <c r="D115" s="205">
        <v>20</v>
      </c>
      <c r="E115" s="205">
        <v>8</v>
      </c>
      <c r="F115" s="253">
        <v>4.0999999999999996</v>
      </c>
      <c r="G115" s="205">
        <f>((((3.14*0.2*1)/4)*2)*8)</f>
        <v>2.5120000000000005</v>
      </c>
      <c r="H115" s="222">
        <f>F115*E115</f>
        <v>32.799999999999997</v>
      </c>
    </row>
    <row r="116" spans="1:8">
      <c r="A116" s="640" t="s">
        <v>85</v>
      </c>
      <c r="B116" s="641"/>
      <c r="C116" s="641"/>
      <c r="D116" s="641"/>
      <c r="E116" s="641"/>
      <c r="F116" s="641"/>
      <c r="G116" s="642"/>
      <c r="H116" s="224">
        <f>ROUND(SUM(H115:H115),2)</f>
        <v>32.799999999999997</v>
      </c>
    </row>
    <row r="117" spans="1:8">
      <c r="A117" s="233"/>
      <c r="B117" s="234"/>
      <c r="C117" s="234"/>
      <c r="D117" s="234"/>
      <c r="E117" s="234"/>
      <c r="F117" s="234"/>
      <c r="G117" s="234"/>
      <c r="H117" s="235"/>
    </row>
    <row r="118" spans="1:8">
      <c r="A118" s="194" t="s">
        <v>19</v>
      </c>
      <c r="B118" s="246" t="s">
        <v>267</v>
      </c>
      <c r="C118" s="229"/>
      <c r="D118" s="651" t="str">
        <f>[4]Orçamento!C24</f>
        <v>CONCRETO FCK = 20MPA, TRAÇO 1:2,7:3 (EM MASSA SECA DE CIMENTO/ AREIA MÉDIA/ BRITA 1) - PREPARO MECÂNICO COM BETONEIRA 600 L. AF_05/2021</v>
      </c>
      <c r="E118" s="662"/>
      <c r="F118" s="662"/>
      <c r="G118" s="662"/>
      <c r="H118" s="663"/>
    </row>
    <row r="119" spans="1:8">
      <c r="A119" s="194" t="s">
        <v>201</v>
      </c>
      <c r="B119" s="196"/>
      <c r="C119" s="210"/>
      <c r="D119" s="664"/>
      <c r="E119" s="665"/>
      <c r="F119" s="665"/>
      <c r="G119" s="665"/>
      <c r="H119" s="666"/>
    </row>
    <row r="120" spans="1:8">
      <c r="A120" s="667" t="s">
        <v>222</v>
      </c>
      <c r="B120" s="668"/>
      <c r="C120" s="671"/>
      <c r="D120" s="634" t="s">
        <v>209</v>
      </c>
      <c r="E120" s="658" t="s">
        <v>210</v>
      </c>
      <c r="F120" s="658" t="s">
        <v>118</v>
      </c>
      <c r="G120" s="634" t="s">
        <v>268</v>
      </c>
      <c r="H120" s="636" t="s">
        <v>227</v>
      </c>
    </row>
    <row r="121" spans="1:8">
      <c r="A121" s="669"/>
      <c r="B121" s="670"/>
      <c r="C121" s="672"/>
      <c r="D121" s="635"/>
      <c r="E121" s="659"/>
      <c r="F121" s="659"/>
      <c r="G121" s="657"/>
      <c r="H121" s="637"/>
    </row>
    <row r="122" spans="1:8" ht="32.25" customHeight="1">
      <c r="A122" s="638" t="s">
        <v>269</v>
      </c>
      <c r="B122" s="639"/>
      <c r="C122" s="254"/>
      <c r="D122" s="205">
        <f>D31</f>
        <v>16</v>
      </c>
      <c r="E122" s="205">
        <f>E22</f>
        <v>3.5</v>
      </c>
      <c r="F122" s="205">
        <v>1.35</v>
      </c>
      <c r="G122" s="205">
        <f>G115+H77</f>
        <v>7.9120000000000008</v>
      </c>
      <c r="H122" s="222">
        <f>(D122*E122*F122)-G122</f>
        <v>67.688000000000002</v>
      </c>
    </row>
    <row r="123" spans="1:8">
      <c r="A123" s="640" t="s">
        <v>85</v>
      </c>
      <c r="B123" s="641"/>
      <c r="C123" s="641"/>
      <c r="D123" s="641"/>
      <c r="E123" s="641"/>
      <c r="F123" s="641"/>
      <c r="G123" s="642"/>
      <c r="H123" s="224">
        <f>ROUND(SUM(H122:H122),2)</f>
        <v>67.69</v>
      </c>
    </row>
    <row r="124" spans="1:8">
      <c r="A124" s="233"/>
      <c r="B124" s="234"/>
      <c r="C124" s="234"/>
      <c r="D124" s="234"/>
      <c r="E124" s="234"/>
      <c r="F124" s="234"/>
      <c r="G124" s="234"/>
      <c r="H124" s="235"/>
    </row>
    <row r="125" spans="1:8">
      <c r="A125" s="194" t="s">
        <v>19</v>
      </c>
      <c r="B125" s="246" t="s">
        <v>270</v>
      </c>
      <c r="C125" s="229"/>
      <c r="D125" s="651" t="str">
        <f>[4]Orçamento!C25</f>
        <v>TELA DE ACO SOLDADA NERVURADA, CA-60, Q-283 (4,48 KG/M2), DIAMETRO DO FIO = 6,0 MM, LARGURA = 2,45 X 6,00 M DE COMPRIMENTO, ESPACAMENTO DA MALHA = 10 X 10 CM</v>
      </c>
      <c r="E125" s="644"/>
      <c r="F125" s="644"/>
      <c r="G125" s="644"/>
      <c r="H125" s="645"/>
    </row>
    <row r="126" spans="1:8">
      <c r="A126" s="194" t="s">
        <v>201</v>
      </c>
      <c r="B126" s="196"/>
      <c r="C126" s="210"/>
      <c r="D126" s="646"/>
      <c r="E126" s="647"/>
      <c r="F126" s="647"/>
      <c r="G126" s="647"/>
      <c r="H126" s="648"/>
    </row>
    <row r="127" spans="1:8">
      <c r="A127" s="652" t="s">
        <v>222</v>
      </c>
      <c r="B127" s="653"/>
      <c r="C127" s="656"/>
      <c r="D127" s="634" t="s">
        <v>209</v>
      </c>
      <c r="E127" s="658" t="s">
        <v>210</v>
      </c>
      <c r="F127" s="660" t="s">
        <v>223</v>
      </c>
      <c r="G127" s="634"/>
      <c r="H127" s="636" t="s">
        <v>239</v>
      </c>
    </row>
    <row r="128" spans="1:8">
      <c r="A128" s="654"/>
      <c r="B128" s="655"/>
      <c r="C128" s="657"/>
      <c r="D128" s="635"/>
      <c r="E128" s="659"/>
      <c r="F128" s="661"/>
      <c r="G128" s="635"/>
      <c r="H128" s="637"/>
    </row>
    <row r="129" spans="1:8" ht="43.5" customHeight="1">
      <c r="A129" s="638" t="s">
        <v>271</v>
      </c>
      <c r="B129" s="639"/>
      <c r="C129" s="205"/>
      <c r="D129" s="205">
        <v>26</v>
      </c>
      <c r="E129" s="205">
        <v>3.5</v>
      </c>
      <c r="F129" s="253">
        <v>2</v>
      </c>
      <c r="G129" s="255"/>
      <c r="H129" s="222">
        <f>D129*E129*F129</f>
        <v>182</v>
      </c>
    </row>
    <row r="130" spans="1:8">
      <c r="A130" s="640" t="s">
        <v>85</v>
      </c>
      <c r="B130" s="641"/>
      <c r="C130" s="641"/>
      <c r="D130" s="641"/>
      <c r="E130" s="641"/>
      <c r="F130" s="641"/>
      <c r="G130" s="642"/>
      <c r="H130" s="224">
        <f>ROUND(SUM(H129:H129),2)</f>
        <v>182</v>
      </c>
    </row>
    <row r="131" spans="1:8">
      <c r="A131" s="233"/>
      <c r="B131" s="234"/>
      <c r="C131" s="234"/>
      <c r="D131" s="234"/>
      <c r="E131" s="234"/>
      <c r="F131" s="234"/>
      <c r="G131" s="234"/>
      <c r="H131" s="235"/>
    </row>
    <row r="132" spans="1:8">
      <c r="A132" s="194" t="s">
        <v>19</v>
      </c>
      <c r="B132" s="246" t="s">
        <v>272</v>
      </c>
      <c r="C132" s="229"/>
      <c r="D132" s="643" t="str">
        <f>[4]Orçamento!C26</f>
        <v>PINTURA IMPERMEABILIZANTE COM ARGAMASSA POLIMÉRICA</v>
      </c>
      <c r="E132" s="644"/>
      <c r="F132" s="644"/>
      <c r="G132" s="644"/>
      <c r="H132" s="645"/>
    </row>
    <row r="133" spans="1:8">
      <c r="A133" s="194" t="s">
        <v>201</v>
      </c>
      <c r="B133" s="196"/>
      <c r="C133" s="210"/>
      <c r="D133" s="646"/>
      <c r="E133" s="647"/>
      <c r="F133" s="647"/>
      <c r="G133" s="647"/>
      <c r="H133" s="648"/>
    </row>
    <row r="134" spans="1:8">
      <c r="A134" s="230" t="s">
        <v>222</v>
      </c>
      <c r="B134" s="231"/>
      <c r="C134" s="244" t="s">
        <v>209</v>
      </c>
      <c r="D134" s="198" t="s">
        <v>273</v>
      </c>
      <c r="E134" s="198"/>
      <c r="F134" s="198" t="s">
        <v>223</v>
      </c>
      <c r="G134" s="244"/>
      <c r="H134" s="248" t="s">
        <v>239</v>
      </c>
    </row>
    <row r="135" spans="1:8">
      <c r="A135" s="649" t="s">
        <v>274</v>
      </c>
      <c r="B135" s="650"/>
      <c r="C135" s="205"/>
      <c r="D135" s="205">
        <f>(16*1.55)+(((1.55*5)/2)*2)</f>
        <v>32.549999999999997</v>
      </c>
      <c r="E135" s="205"/>
      <c r="F135" s="205">
        <v>1</v>
      </c>
      <c r="G135" s="205"/>
      <c r="H135" s="222">
        <f>PRODUCT(D135:G135)</f>
        <v>32.549999999999997</v>
      </c>
    </row>
    <row r="136" spans="1:8">
      <c r="A136" s="640" t="s">
        <v>85</v>
      </c>
      <c r="B136" s="641"/>
      <c r="C136" s="641"/>
      <c r="D136" s="641"/>
      <c r="E136" s="641"/>
      <c r="F136" s="641"/>
      <c r="G136" s="642"/>
      <c r="H136" s="224">
        <f>ROUND(SUM(H135:H135),2)</f>
        <v>32.549999999999997</v>
      </c>
    </row>
    <row r="142" spans="1:8">
      <c r="A142" s="630"/>
      <c r="B142" s="630"/>
      <c r="E142" s="3"/>
      <c r="F142" s="3"/>
      <c r="G142" s="3"/>
    </row>
    <row r="143" spans="1:8">
      <c r="A143" s="631" t="s">
        <v>275</v>
      </c>
      <c r="B143" s="631"/>
      <c r="E143" s="632" t="s">
        <v>36</v>
      </c>
      <c r="F143" s="632"/>
      <c r="G143" s="632"/>
    </row>
    <row r="144" spans="1:8">
      <c r="A144" s="633" t="s">
        <v>276</v>
      </c>
      <c r="B144" s="633"/>
      <c r="E144" s="256"/>
      <c r="F144" s="256"/>
      <c r="G144" s="256"/>
    </row>
  </sheetData>
  <mergeCells count="170">
    <mergeCell ref="A7:B7"/>
    <mergeCell ref="A8:F8"/>
    <mergeCell ref="A9:H9"/>
    <mergeCell ref="D10:H11"/>
    <mergeCell ref="A12:B12"/>
    <mergeCell ref="A13:B13"/>
    <mergeCell ref="A1:H1"/>
    <mergeCell ref="A2:H2"/>
    <mergeCell ref="C3:C4"/>
    <mergeCell ref="D3:H4"/>
    <mergeCell ref="A5:B6"/>
    <mergeCell ref="D5:D6"/>
    <mergeCell ref="E5:E6"/>
    <mergeCell ref="F5:F6"/>
    <mergeCell ref="G5:G6"/>
    <mergeCell ref="H5:H6"/>
    <mergeCell ref="H20:H21"/>
    <mergeCell ref="A22:B22"/>
    <mergeCell ref="A23:F23"/>
    <mergeCell ref="A24:H24"/>
    <mergeCell ref="A25:H25"/>
    <mergeCell ref="A26:H26"/>
    <mergeCell ref="A14:F14"/>
    <mergeCell ref="A16:H16"/>
    <mergeCell ref="A17:H17"/>
    <mergeCell ref="D18:H19"/>
    <mergeCell ref="A20:B21"/>
    <mergeCell ref="C20:C21"/>
    <mergeCell ref="D20:D21"/>
    <mergeCell ref="E20:E21"/>
    <mergeCell ref="F20:F21"/>
    <mergeCell ref="G20:G21"/>
    <mergeCell ref="A34:G34"/>
    <mergeCell ref="A35:H35"/>
    <mergeCell ref="D36:H37"/>
    <mergeCell ref="A39:B39"/>
    <mergeCell ref="A40:B40"/>
    <mergeCell ref="A41:B41"/>
    <mergeCell ref="D27:H28"/>
    <mergeCell ref="A29:B29"/>
    <mergeCell ref="A30:B30"/>
    <mergeCell ref="A31:B31"/>
    <mergeCell ref="A32:B32"/>
    <mergeCell ref="A33:B33"/>
    <mergeCell ref="A49:B49"/>
    <mergeCell ref="A50:B50"/>
    <mergeCell ref="A51:B51"/>
    <mergeCell ref="A52:B52"/>
    <mergeCell ref="A53:G53"/>
    <mergeCell ref="D55:H56"/>
    <mergeCell ref="A42:B42"/>
    <mergeCell ref="A43:G43"/>
    <mergeCell ref="D45:H46"/>
    <mergeCell ref="A47:B48"/>
    <mergeCell ref="D47:D48"/>
    <mergeCell ref="E47:E48"/>
    <mergeCell ref="F47:F48"/>
    <mergeCell ref="G47:G48"/>
    <mergeCell ref="H47:H48"/>
    <mergeCell ref="H57:H58"/>
    <mergeCell ref="A59:B59"/>
    <mergeCell ref="A60:B60"/>
    <mergeCell ref="A61:B61"/>
    <mergeCell ref="A62:H62"/>
    <mergeCell ref="D63:H64"/>
    <mergeCell ref="A57:B58"/>
    <mergeCell ref="C57:C58"/>
    <mergeCell ref="D57:D58"/>
    <mergeCell ref="E57:E58"/>
    <mergeCell ref="F57:F58"/>
    <mergeCell ref="G57:G58"/>
    <mergeCell ref="H65:H66"/>
    <mergeCell ref="A67:B67"/>
    <mergeCell ref="A68:B68"/>
    <mergeCell ref="A69:G69"/>
    <mergeCell ref="A70:H70"/>
    <mergeCell ref="D71:H72"/>
    <mergeCell ref="A65:B66"/>
    <mergeCell ref="C65:C66"/>
    <mergeCell ref="D65:D66"/>
    <mergeCell ref="E65:E66"/>
    <mergeCell ref="F65:F66"/>
    <mergeCell ref="G65:G66"/>
    <mergeCell ref="H73:H74"/>
    <mergeCell ref="A75:B75"/>
    <mergeCell ref="A76:B76"/>
    <mergeCell ref="A77:G77"/>
    <mergeCell ref="A78:H78"/>
    <mergeCell ref="D79:H80"/>
    <mergeCell ref="A73:B74"/>
    <mergeCell ref="C73:C74"/>
    <mergeCell ref="D73:D74"/>
    <mergeCell ref="E73:E74"/>
    <mergeCell ref="F73:F74"/>
    <mergeCell ref="G73:G74"/>
    <mergeCell ref="H81:H82"/>
    <mergeCell ref="A83:B83"/>
    <mergeCell ref="A84:B84"/>
    <mergeCell ref="A85:G85"/>
    <mergeCell ref="A86:H86"/>
    <mergeCell ref="D87:H88"/>
    <mergeCell ref="A81:B82"/>
    <mergeCell ref="C81:C82"/>
    <mergeCell ref="D81:D82"/>
    <mergeCell ref="E81:E82"/>
    <mergeCell ref="F81:F82"/>
    <mergeCell ref="G81:G82"/>
    <mergeCell ref="H89:H90"/>
    <mergeCell ref="A91:B91"/>
    <mergeCell ref="A92:G92"/>
    <mergeCell ref="A94:H94"/>
    <mergeCell ref="A95:H95"/>
    <mergeCell ref="D96:H97"/>
    <mergeCell ref="A89:B90"/>
    <mergeCell ref="C89:C90"/>
    <mergeCell ref="D89:D90"/>
    <mergeCell ref="E89:E90"/>
    <mergeCell ref="F89:F90"/>
    <mergeCell ref="G89:G90"/>
    <mergeCell ref="A99:B99"/>
    <mergeCell ref="A100:B100"/>
    <mergeCell ref="A101:G101"/>
    <mergeCell ref="D103:H104"/>
    <mergeCell ref="A105:B106"/>
    <mergeCell ref="C105:C106"/>
    <mergeCell ref="D105:D106"/>
    <mergeCell ref="E105:E106"/>
    <mergeCell ref="F105:F106"/>
    <mergeCell ref="G105:G106"/>
    <mergeCell ref="H105:H106"/>
    <mergeCell ref="A107:B107"/>
    <mergeCell ref="A108:B108"/>
    <mergeCell ref="A109:G109"/>
    <mergeCell ref="D111:H112"/>
    <mergeCell ref="A113:B114"/>
    <mergeCell ref="C113:C114"/>
    <mergeCell ref="D113:D114"/>
    <mergeCell ref="E113:E114"/>
    <mergeCell ref="F113:F114"/>
    <mergeCell ref="G113:G114"/>
    <mergeCell ref="H113:H114"/>
    <mergeCell ref="A115:B115"/>
    <mergeCell ref="A116:G116"/>
    <mergeCell ref="D118:H119"/>
    <mergeCell ref="A120:B121"/>
    <mergeCell ref="C120:C121"/>
    <mergeCell ref="D120:D121"/>
    <mergeCell ref="E120:E121"/>
    <mergeCell ref="F120:F121"/>
    <mergeCell ref="G120:G121"/>
    <mergeCell ref="H120:H121"/>
    <mergeCell ref="A122:B122"/>
    <mergeCell ref="A123:G123"/>
    <mergeCell ref="D125:H126"/>
    <mergeCell ref="A127:B128"/>
    <mergeCell ref="C127:C128"/>
    <mergeCell ref="D127:D128"/>
    <mergeCell ref="E127:E128"/>
    <mergeCell ref="F127:F128"/>
    <mergeCell ref="A136:G136"/>
    <mergeCell ref="A142:B142"/>
    <mergeCell ref="A143:B143"/>
    <mergeCell ref="E143:G143"/>
    <mergeCell ref="A144:B144"/>
    <mergeCell ref="G127:G128"/>
    <mergeCell ref="H127:H128"/>
    <mergeCell ref="A129:B129"/>
    <mergeCell ref="A130:G130"/>
    <mergeCell ref="D132:H133"/>
    <mergeCell ref="A135:B13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97"/>
  <sheetViews>
    <sheetView topLeftCell="B43" workbookViewId="0">
      <selection activeCell="F48" sqref="F48"/>
    </sheetView>
  </sheetViews>
  <sheetFormatPr defaultRowHeight="14.4"/>
  <cols>
    <col min="3" max="3" width="9.33203125" bestFit="1" customWidth="1"/>
    <col min="4" max="4" width="65.33203125" customWidth="1"/>
    <col min="6" max="7" width="9.33203125" bestFit="1" customWidth="1"/>
    <col min="8" max="8" width="11.33203125" customWidth="1"/>
    <col min="9" max="9" width="15.6640625" customWidth="1"/>
  </cols>
  <sheetData>
    <row r="2" spans="1:9" ht="27.6">
      <c r="A2" s="732" t="s">
        <v>139</v>
      </c>
      <c r="B2" s="733"/>
      <c r="C2" s="734"/>
      <c r="D2" s="116" t="s">
        <v>140</v>
      </c>
      <c r="E2" s="117" t="s">
        <v>141</v>
      </c>
      <c r="F2" s="118" t="s">
        <v>142</v>
      </c>
      <c r="G2" s="118"/>
      <c r="H2" s="119" t="s">
        <v>20</v>
      </c>
      <c r="I2" s="117" t="s">
        <v>143</v>
      </c>
    </row>
    <row r="3" spans="1:9" ht="27.6">
      <c r="A3" s="735">
        <v>1</v>
      </c>
      <c r="B3" s="736"/>
      <c r="C3" s="737"/>
      <c r="D3" s="112" t="s">
        <v>144</v>
      </c>
      <c r="E3" s="120" t="s">
        <v>14</v>
      </c>
      <c r="F3" s="121" t="s">
        <v>145</v>
      </c>
      <c r="G3" s="121"/>
      <c r="H3" s="121" t="s">
        <v>12</v>
      </c>
      <c r="I3" s="124">
        <f>I5+I6+I7+I8+I9</f>
        <v>17.161729999999999</v>
      </c>
    </row>
    <row r="4" spans="1:9" ht="30" customHeight="1">
      <c r="A4" s="738"/>
      <c r="B4" s="106" t="s">
        <v>121</v>
      </c>
      <c r="C4" s="106" t="s">
        <v>122</v>
      </c>
      <c r="D4" s="107" t="s">
        <v>123</v>
      </c>
      <c r="E4" s="108" t="s">
        <v>124</v>
      </c>
      <c r="F4" s="107" t="s">
        <v>125</v>
      </c>
      <c r="G4" s="107"/>
      <c r="H4" s="108" t="s">
        <v>126</v>
      </c>
      <c r="I4" s="109" t="s">
        <v>127</v>
      </c>
    </row>
    <row r="5" spans="1:9" ht="30" customHeight="1">
      <c r="A5" s="739"/>
      <c r="B5" s="110" t="s">
        <v>128</v>
      </c>
      <c r="C5" s="111">
        <v>21108</v>
      </c>
      <c r="D5" s="112" t="s">
        <v>129</v>
      </c>
      <c r="E5" s="113" t="s">
        <v>110</v>
      </c>
      <c r="F5" s="114" t="s">
        <v>130</v>
      </c>
      <c r="G5" s="114"/>
      <c r="H5" s="122">
        <v>86.94</v>
      </c>
      <c r="I5" s="123">
        <f>F5*H5</f>
        <v>13.736520000000001</v>
      </c>
    </row>
    <row r="6" spans="1:9" ht="30" customHeight="1">
      <c r="A6" s="739"/>
      <c r="B6" s="110" t="s">
        <v>128</v>
      </c>
      <c r="C6" s="111">
        <v>1381</v>
      </c>
      <c r="D6" s="115" t="s">
        <v>131</v>
      </c>
      <c r="E6" s="113" t="s">
        <v>96</v>
      </c>
      <c r="F6" s="114" t="s">
        <v>132</v>
      </c>
      <c r="G6" s="114"/>
      <c r="H6" s="122">
        <v>0.7</v>
      </c>
      <c r="I6" s="123">
        <f t="shared" ref="I6:I9" si="0">F6*H6</f>
        <v>0.42209999999999998</v>
      </c>
    </row>
    <row r="7" spans="1:9" ht="30" customHeight="1">
      <c r="A7" s="739"/>
      <c r="B7" s="110" t="s">
        <v>128</v>
      </c>
      <c r="C7" s="111">
        <v>34357</v>
      </c>
      <c r="D7" s="115" t="s">
        <v>133</v>
      </c>
      <c r="E7" s="113" t="s">
        <v>96</v>
      </c>
      <c r="F7" s="114" t="s">
        <v>134</v>
      </c>
      <c r="G7" s="114"/>
      <c r="H7" s="122">
        <v>4.1100000000000003</v>
      </c>
      <c r="I7" s="123">
        <f t="shared" si="0"/>
        <v>0.34935000000000005</v>
      </c>
    </row>
    <row r="8" spans="1:9" ht="30" customHeight="1">
      <c r="A8" s="739"/>
      <c r="B8" s="110" t="s">
        <v>12</v>
      </c>
      <c r="C8" s="111">
        <v>88256</v>
      </c>
      <c r="D8" s="115" t="s">
        <v>135</v>
      </c>
      <c r="E8" s="113" t="s">
        <v>65</v>
      </c>
      <c r="F8" s="114" t="s">
        <v>136</v>
      </c>
      <c r="G8" s="114"/>
      <c r="H8" s="122">
        <v>29.16</v>
      </c>
      <c r="I8" s="123">
        <f t="shared" si="0"/>
        <v>2.0412000000000003</v>
      </c>
    </row>
    <row r="9" spans="1:9" ht="30" customHeight="1">
      <c r="A9" s="740"/>
      <c r="B9" s="110" t="s">
        <v>12</v>
      </c>
      <c r="C9" s="111">
        <v>88316</v>
      </c>
      <c r="D9" s="115" t="s">
        <v>137</v>
      </c>
      <c r="E9" s="113" t="s">
        <v>65</v>
      </c>
      <c r="F9" s="114" t="s">
        <v>138</v>
      </c>
      <c r="G9" s="114"/>
      <c r="H9" s="122">
        <v>19.760000000000002</v>
      </c>
      <c r="I9" s="123">
        <f t="shared" si="0"/>
        <v>0.61255999999999999</v>
      </c>
    </row>
    <row r="10" spans="1:9" ht="30" customHeight="1"/>
    <row r="11" spans="1:9" ht="30" customHeight="1">
      <c r="A11" s="732" t="s">
        <v>139</v>
      </c>
      <c r="B11" s="733"/>
      <c r="C11" s="734"/>
      <c r="D11" s="116" t="s">
        <v>140</v>
      </c>
      <c r="E11" s="117" t="s">
        <v>141</v>
      </c>
      <c r="F11" s="118" t="s">
        <v>142</v>
      </c>
      <c r="G11" s="118"/>
      <c r="H11" s="119" t="s">
        <v>20</v>
      </c>
      <c r="I11" s="117" t="s">
        <v>143</v>
      </c>
    </row>
    <row r="12" spans="1:9" ht="54" customHeight="1">
      <c r="A12" s="735">
        <v>1</v>
      </c>
      <c r="B12" s="736"/>
      <c r="C12" s="737"/>
      <c r="D12" s="128" t="s">
        <v>154</v>
      </c>
      <c r="E12" s="120" t="s">
        <v>80</v>
      </c>
      <c r="F12" s="121" t="s">
        <v>145</v>
      </c>
      <c r="G12" s="121"/>
      <c r="H12" s="121" t="s">
        <v>12</v>
      </c>
      <c r="I12" s="124">
        <f>I14+I15+I16+I17+I18+I19</f>
        <v>2573.15319</v>
      </c>
    </row>
    <row r="13" spans="1:9" ht="24">
      <c r="A13" s="127"/>
      <c r="B13" s="133" t="s">
        <v>20</v>
      </c>
      <c r="C13" s="133" t="s">
        <v>139</v>
      </c>
      <c r="D13" s="134" t="s">
        <v>161</v>
      </c>
      <c r="E13" s="135" t="s">
        <v>141</v>
      </c>
      <c r="F13" s="134" t="s">
        <v>162</v>
      </c>
      <c r="G13" s="134" t="s">
        <v>119</v>
      </c>
      <c r="H13" s="135" t="s">
        <v>163</v>
      </c>
      <c r="I13" s="136" t="s">
        <v>164</v>
      </c>
    </row>
    <row r="14" spans="1:9">
      <c r="B14" s="110" t="s">
        <v>128</v>
      </c>
      <c r="C14">
        <v>88316</v>
      </c>
      <c r="D14" t="s">
        <v>137</v>
      </c>
      <c r="E14" s="129" t="s">
        <v>65</v>
      </c>
      <c r="F14">
        <v>0.14099999999999999</v>
      </c>
      <c r="G14" s="132">
        <f>F14*5</f>
        <v>0.70499999999999996</v>
      </c>
      <c r="H14" s="130">
        <v>19.760000000000002</v>
      </c>
      <c r="I14" s="131">
        <f>G14*H14</f>
        <v>13.9308</v>
      </c>
    </row>
    <row r="15" spans="1:9">
      <c r="B15" s="110" t="s">
        <v>128</v>
      </c>
      <c r="C15">
        <v>88309</v>
      </c>
      <c r="D15" t="s">
        <v>155</v>
      </c>
      <c r="E15" s="129" t="s">
        <v>65</v>
      </c>
      <c r="F15">
        <v>0.28199999999999997</v>
      </c>
      <c r="G15" s="132">
        <f t="shared" ref="G15:G18" si="1">F15*5</f>
        <v>1.41</v>
      </c>
      <c r="H15" s="130">
        <v>27.45</v>
      </c>
      <c r="I15" s="131">
        <f t="shared" ref="I15:I19" si="2">G15*H15</f>
        <v>38.704499999999996</v>
      </c>
    </row>
    <row r="16" spans="1:9" ht="28.8">
      <c r="B16" s="110" t="s">
        <v>128</v>
      </c>
      <c r="C16">
        <v>36888</v>
      </c>
      <c r="D16" s="128" t="s">
        <v>156</v>
      </c>
      <c r="E16" s="129" t="s">
        <v>14</v>
      </c>
      <c r="F16">
        <v>2.202</v>
      </c>
      <c r="G16" s="132">
        <f t="shared" si="1"/>
        <v>11.01</v>
      </c>
      <c r="H16" s="130">
        <v>29.14</v>
      </c>
      <c r="I16" s="131">
        <f t="shared" si="2"/>
        <v>320.83139999999997</v>
      </c>
    </row>
    <row r="17" spans="1:9" ht="28.8">
      <c r="B17" s="110" t="s">
        <v>12</v>
      </c>
      <c r="C17">
        <v>142</v>
      </c>
      <c r="D17" s="128" t="s">
        <v>157</v>
      </c>
      <c r="E17" t="s">
        <v>158</v>
      </c>
      <c r="F17">
        <v>6.3700000000000007E-2</v>
      </c>
      <c r="G17" s="132">
        <f t="shared" si="1"/>
        <v>0.31850000000000001</v>
      </c>
      <c r="H17" s="130">
        <v>29.54</v>
      </c>
      <c r="I17" s="131">
        <f t="shared" si="2"/>
        <v>9.4084900000000005</v>
      </c>
    </row>
    <row r="18" spans="1:9" ht="28.8">
      <c r="B18" s="110" t="s">
        <v>12</v>
      </c>
      <c r="C18">
        <v>7568</v>
      </c>
      <c r="D18" s="128" t="s">
        <v>159</v>
      </c>
      <c r="E18" s="129" t="s">
        <v>100</v>
      </c>
      <c r="F18">
        <v>4.72</v>
      </c>
      <c r="G18" s="132">
        <f t="shared" si="1"/>
        <v>23.599999999999998</v>
      </c>
      <c r="H18" s="130">
        <v>0.73</v>
      </c>
      <c r="I18" s="131">
        <f t="shared" si="2"/>
        <v>17.227999999999998</v>
      </c>
    </row>
    <row r="19" spans="1:9" ht="51" customHeight="1">
      <c r="B19" s="110" t="s">
        <v>12</v>
      </c>
      <c r="C19">
        <v>4922</v>
      </c>
      <c r="D19" s="128" t="s">
        <v>160</v>
      </c>
      <c r="E19" s="129" t="s">
        <v>80</v>
      </c>
      <c r="F19">
        <v>1</v>
      </c>
      <c r="G19" s="132">
        <v>5.5</v>
      </c>
      <c r="H19" s="130">
        <v>395.1</v>
      </c>
      <c r="I19" s="131">
        <f t="shared" si="2"/>
        <v>2173.0500000000002</v>
      </c>
    </row>
    <row r="22" spans="1:9" ht="27.6">
      <c r="A22" s="732" t="s">
        <v>139</v>
      </c>
      <c r="B22" s="733"/>
      <c r="C22" s="734"/>
      <c r="D22" s="116" t="s">
        <v>140</v>
      </c>
      <c r="E22" s="117" t="s">
        <v>141</v>
      </c>
      <c r="F22" s="118" t="s">
        <v>142</v>
      </c>
      <c r="G22" s="118"/>
      <c r="H22" s="119" t="s">
        <v>20</v>
      </c>
      <c r="I22" s="119" t="s">
        <v>20</v>
      </c>
    </row>
    <row r="23" spans="1:9" ht="43.2">
      <c r="A23" s="735">
        <v>1</v>
      </c>
      <c r="B23" s="736"/>
      <c r="C23" s="737"/>
      <c r="D23" s="128" t="s">
        <v>168</v>
      </c>
      <c r="E23" s="120" t="s">
        <v>80</v>
      </c>
      <c r="F23" s="121" t="s">
        <v>145</v>
      </c>
      <c r="G23" s="121"/>
      <c r="H23" s="121" t="s">
        <v>12</v>
      </c>
      <c r="I23" s="124">
        <f>I25+I26+I27+I28+I29</f>
        <v>763.41655800000001</v>
      </c>
    </row>
    <row r="24" spans="1:9" ht="24">
      <c r="A24" s="127"/>
      <c r="B24" s="133" t="s">
        <v>20</v>
      </c>
      <c r="C24" s="133" t="s">
        <v>20</v>
      </c>
      <c r="D24" s="134" t="s">
        <v>161</v>
      </c>
      <c r="E24" s="135" t="s">
        <v>141</v>
      </c>
      <c r="F24" s="134" t="s">
        <v>162</v>
      </c>
      <c r="G24" s="134" t="s">
        <v>119</v>
      </c>
      <c r="H24" s="134" t="s">
        <v>119</v>
      </c>
      <c r="I24" s="134" t="s">
        <v>119</v>
      </c>
    </row>
    <row r="25" spans="1:9">
      <c r="B25" s="110" t="s">
        <v>128</v>
      </c>
      <c r="C25" s="337">
        <v>39961</v>
      </c>
      <c r="D25" s="338" t="s">
        <v>165</v>
      </c>
      <c r="E25" s="113" t="s">
        <v>65</v>
      </c>
      <c r="F25" s="339">
        <v>0.90900000000000003</v>
      </c>
      <c r="G25" s="340">
        <f>F25*1</f>
        <v>0.90900000000000003</v>
      </c>
      <c r="H25" s="122">
        <v>19.52</v>
      </c>
      <c r="I25" s="341">
        <f>G25*H25</f>
        <v>17.743680000000001</v>
      </c>
    </row>
    <row r="26" spans="1:9" ht="28.8">
      <c r="B26" s="110" t="s">
        <v>128</v>
      </c>
      <c r="C26" s="337">
        <v>4377</v>
      </c>
      <c r="D26" s="338" t="s">
        <v>166</v>
      </c>
      <c r="E26" s="113" t="s">
        <v>65</v>
      </c>
      <c r="F26" s="339">
        <v>8.3580000000000005</v>
      </c>
      <c r="G26" s="340">
        <f>F26*1</f>
        <v>8.3580000000000005</v>
      </c>
      <c r="H26" s="122">
        <v>0.24</v>
      </c>
      <c r="I26" s="341">
        <f t="shared" ref="I26:I29" si="3">G26*H26</f>
        <v>2.0059200000000001</v>
      </c>
    </row>
    <row r="27" spans="1:9" ht="43.2">
      <c r="B27" s="110" t="s">
        <v>128</v>
      </c>
      <c r="C27" s="337">
        <v>599</v>
      </c>
      <c r="D27" s="338" t="s">
        <v>167</v>
      </c>
      <c r="E27" s="113" t="s">
        <v>14</v>
      </c>
      <c r="F27" s="339">
        <v>1</v>
      </c>
      <c r="G27" s="340">
        <f t="shared" ref="G27:G29" si="4">F27*1</f>
        <v>1</v>
      </c>
      <c r="H27" s="122">
        <v>724.77</v>
      </c>
      <c r="I27" s="341">
        <f t="shared" si="3"/>
        <v>724.77</v>
      </c>
    </row>
    <row r="28" spans="1:9">
      <c r="B28" s="110" t="s">
        <v>12</v>
      </c>
      <c r="C28" s="337">
        <v>88309</v>
      </c>
      <c r="D28" s="338" t="s">
        <v>155</v>
      </c>
      <c r="E28" s="339" t="s">
        <v>158</v>
      </c>
      <c r="F28" s="339">
        <v>0.28220000000000001</v>
      </c>
      <c r="G28" s="340">
        <f t="shared" si="4"/>
        <v>0.28220000000000001</v>
      </c>
      <c r="H28" s="122">
        <v>27.45</v>
      </c>
      <c r="I28" s="341">
        <f t="shared" si="3"/>
        <v>7.7463899999999999</v>
      </c>
    </row>
    <row r="29" spans="1:9">
      <c r="B29" s="110" t="s">
        <v>12</v>
      </c>
      <c r="C29" s="339">
        <v>88316</v>
      </c>
      <c r="D29" s="338" t="s">
        <v>137</v>
      </c>
      <c r="E29" s="113" t="s">
        <v>100</v>
      </c>
      <c r="F29" s="339">
        <v>0.56430000000000002</v>
      </c>
      <c r="G29" s="340">
        <f t="shared" si="4"/>
        <v>0.56430000000000002</v>
      </c>
      <c r="H29" s="122">
        <v>19.760000000000002</v>
      </c>
      <c r="I29" s="341">
        <f t="shared" si="3"/>
        <v>11.150568000000002</v>
      </c>
    </row>
    <row r="30" spans="1:9">
      <c r="B30" s="162"/>
      <c r="C30" s="163"/>
      <c r="D30" s="164"/>
      <c r="E30" s="162"/>
      <c r="F30" s="163"/>
      <c r="G30" s="163"/>
      <c r="H30" s="165"/>
      <c r="I30" s="166"/>
    </row>
    <row r="31" spans="1:9">
      <c r="B31" s="162"/>
      <c r="C31" s="163"/>
      <c r="D31" s="164"/>
      <c r="E31" s="162"/>
      <c r="F31" s="163"/>
      <c r="G31" s="163"/>
      <c r="H31" s="165"/>
      <c r="I31" s="166"/>
    </row>
    <row r="32" spans="1:9">
      <c r="B32" s="162"/>
      <c r="C32" s="163"/>
      <c r="D32" s="164"/>
      <c r="E32" s="162"/>
      <c r="F32" s="163"/>
      <c r="G32" s="163"/>
      <c r="H32" s="165"/>
      <c r="I32" s="166"/>
    </row>
    <row r="33" spans="2:9">
      <c r="B33" s="162"/>
      <c r="C33" s="163"/>
      <c r="D33" s="164"/>
      <c r="E33" s="162"/>
      <c r="F33" s="163"/>
      <c r="G33" s="163"/>
      <c r="H33" s="165"/>
      <c r="I33" s="166"/>
    </row>
    <row r="34" spans="2:9" ht="24">
      <c r="B34" s="167" t="s">
        <v>20</v>
      </c>
      <c r="C34" s="167" t="s">
        <v>20</v>
      </c>
      <c r="D34" s="169" t="s">
        <v>140</v>
      </c>
      <c r="E34" s="170" t="s">
        <v>141</v>
      </c>
      <c r="F34" s="171" t="s">
        <v>142</v>
      </c>
      <c r="G34" s="172"/>
      <c r="H34" s="173" t="s">
        <v>20</v>
      </c>
      <c r="I34" s="173" t="s">
        <v>20</v>
      </c>
    </row>
    <row r="35" spans="2:9">
      <c r="B35" s="167"/>
      <c r="C35" s="167"/>
      <c r="D35" s="169"/>
      <c r="E35" s="170"/>
      <c r="F35" s="171"/>
      <c r="G35" s="172"/>
      <c r="H35" s="173"/>
      <c r="I35" s="174">
        <f>I37+I38+I39+I40</f>
        <v>1149.8</v>
      </c>
    </row>
    <row r="36" spans="2:9" ht="22.8">
      <c r="B36" s="167"/>
      <c r="C36" s="167"/>
      <c r="D36" s="175" t="s">
        <v>194</v>
      </c>
      <c r="E36" s="170"/>
      <c r="F36" s="168" t="s">
        <v>162</v>
      </c>
      <c r="G36" s="168" t="s">
        <v>119</v>
      </c>
      <c r="H36" s="168" t="s">
        <v>192</v>
      </c>
      <c r="I36" s="168" t="s">
        <v>119</v>
      </c>
    </row>
    <row r="37" spans="2:9" ht="63.75" customHeight="1">
      <c r="B37" s="176"/>
      <c r="C37" s="172"/>
      <c r="D37" s="177" t="s">
        <v>196</v>
      </c>
      <c r="E37" s="178" t="s">
        <v>189</v>
      </c>
      <c r="F37" s="179">
        <v>1</v>
      </c>
      <c r="G37" s="179">
        <v>1</v>
      </c>
      <c r="H37" s="180">
        <v>926</v>
      </c>
      <c r="I37" s="181">
        <f>G37*H37</f>
        <v>926</v>
      </c>
    </row>
    <row r="38" spans="2:9" ht="83.25" customHeight="1">
      <c r="B38" s="182" t="s">
        <v>128</v>
      </c>
      <c r="C38" s="183">
        <v>104476</v>
      </c>
      <c r="D38" s="184" t="s">
        <v>195</v>
      </c>
      <c r="E38" s="178" t="s">
        <v>193</v>
      </c>
      <c r="F38" s="185">
        <v>1</v>
      </c>
      <c r="G38" s="186">
        <f>F38*1</f>
        <v>1</v>
      </c>
      <c r="H38" s="187">
        <v>173.66</v>
      </c>
      <c r="I38" s="188">
        <f>G38*H38</f>
        <v>173.66</v>
      </c>
    </row>
    <row r="39" spans="2:9">
      <c r="B39" s="189" t="s">
        <v>128</v>
      </c>
      <c r="C39" s="190">
        <v>88247</v>
      </c>
      <c r="D39" s="177" t="s">
        <v>190</v>
      </c>
      <c r="E39" s="178" t="s">
        <v>65</v>
      </c>
      <c r="F39" s="185">
        <v>1</v>
      </c>
      <c r="G39" s="186">
        <f>F39*1</f>
        <v>1</v>
      </c>
      <c r="H39" s="187">
        <v>22.34</v>
      </c>
      <c r="I39" s="188">
        <f t="shared" ref="I39:I40" si="5">G39*H39</f>
        <v>22.34</v>
      </c>
    </row>
    <row r="40" spans="2:9">
      <c r="B40" s="189" t="s">
        <v>128</v>
      </c>
      <c r="C40" s="190">
        <v>88264</v>
      </c>
      <c r="D40" s="177" t="s">
        <v>191</v>
      </c>
      <c r="E40" s="191" t="s">
        <v>14</v>
      </c>
      <c r="F40" s="185">
        <v>1</v>
      </c>
      <c r="G40" s="186">
        <f t="shared" ref="G40" si="6">F40*1</f>
        <v>1</v>
      </c>
      <c r="H40" s="187">
        <v>27.8</v>
      </c>
      <c r="I40" s="188">
        <f t="shared" si="5"/>
        <v>27.8</v>
      </c>
    </row>
    <row r="41" spans="2:9">
      <c r="B41" s="162"/>
      <c r="C41" s="163"/>
      <c r="D41" s="164"/>
      <c r="E41" s="162"/>
      <c r="F41" s="163"/>
      <c r="G41" s="163"/>
      <c r="H41" s="165"/>
      <c r="I41" s="166"/>
    </row>
    <row r="42" spans="2:9">
      <c r="B42" s="162"/>
      <c r="C42" s="163"/>
      <c r="D42" s="164"/>
      <c r="E42" s="162"/>
      <c r="F42" s="163"/>
      <c r="G42" s="163"/>
      <c r="H42" s="165"/>
      <c r="I42" s="166"/>
    </row>
    <row r="43" spans="2:9" ht="24">
      <c r="B43" s="167" t="s">
        <v>20</v>
      </c>
      <c r="C43" s="167" t="s">
        <v>20</v>
      </c>
      <c r="D43" s="169" t="s">
        <v>140</v>
      </c>
      <c r="E43" s="170" t="s">
        <v>141</v>
      </c>
      <c r="F43" s="171" t="s">
        <v>142</v>
      </c>
      <c r="G43" s="172"/>
      <c r="H43" s="173" t="s">
        <v>20</v>
      </c>
      <c r="I43" s="173" t="s">
        <v>20</v>
      </c>
    </row>
    <row r="44" spans="2:9">
      <c r="B44" s="167"/>
      <c r="C44" s="167"/>
      <c r="D44" s="169"/>
      <c r="E44" s="170"/>
      <c r="F44" s="171"/>
      <c r="G44" s="172"/>
      <c r="H44" s="173"/>
      <c r="I44" s="174">
        <f>I46+I47+I48+I49+I50</f>
        <v>76.971000000000004</v>
      </c>
    </row>
    <row r="45" spans="2:9" ht="28.8">
      <c r="B45" s="167"/>
      <c r="C45" s="167"/>
      <c r="D45" s="389" t="s">
        <v>313</v>
      </c>
      <c r="E45" s="170" t="s">
        <v>80</v>
      </c>
      <c r="F45" s="168" t="s">
        <v>162</v>
      </c>
      <c r="G45" s="168" t="s">
        <v>119</v>
      </c>
      <c r="H45" s="168" t="s">
        <v>192</v>
      </c>
      <c r="I45" s="168" t="s">
        <v>119</v>
      </c>
    </row>
    <row r="46" spans="2:9" ht="28.8">
      <c r="B46" s="176"/>
      <c r="C46" s="172"/>
      <c r="D46" s="389" t="s">
        <v>313</v>
      </c>
      <c r="E46" s="178" t="s">
        <v>189</v>
      </c>
      <c r="F46" s="179">
        <v>1</v>
      </c>
      <c r="G46" s="179">
        <v>1</v>
      </c>
      <c r="H46" s="180">
        <v>50</v>
      </c>
      <c r="I46" s="181">
        <f>G46*H46</f>
        <v>50</v>
      </c>
    </row>
    <row r="47" spans="2:9">
      <c r="B47" s="176"/>
      <c r="C47" s="283"/>
      <c r="D47" s="389" t="s">
        <v>317</v>
      </c>
      <c r="E47" s="178" t="s">
        <v>318</v>
      </c>
      <c r="F47" s="179">
        <v>0.1028</v>
      </c>
      <c r="G47" s="179">
        <v>0.04</v>
      </c>
      <c r="H47" s="180">
        <v>76.900000000000006</v>
      </c>
      <c r="I47" s="181">
        <f t="shared" ref="I47:I50" si="7">G47*H47</f>
        <v>3.0760000000000005</v>
      </c>
    </row>
    <row r="48" spans="2:9">
      <c r="B48" s="182" t="s">
        <v>128</v>
      </c>
      <c r="C48">
        <v>88310</v>
      </c>
      <c r="D48" t="s">
        <v>314</v>
      </c>
      <c r="E48" s="178" t="s">
        <v>193</v>
      </c>
      <c r="F48" s="185">
        <v>0.5</v>
      </c>
      <c r="G48" s="186">
        <f>F48*1</f>
        <v>0.5</v>
      </c>
      <c r="H48" s="187">
        <v>28.03</v>
      </c>
      <c r="I48" s="181">
        <f t="shared" si="7"/>
        <v>14.015000000000001</v>
      </c>
    </row>
    <row r="49" spans="2:9">
      <c r="B49" s="189" t="s">
        <v>128</v>
      </c>
      <c r="C49">
        <v>88316</v>
      </c>
      <c r="D49" t="s">
        <v>137</v>
      </c>
      <c r="E49" s="178" t="s">
        <v>65</v>
      </c>
      <c r="F49" s="185">
        <v>0.5</v>
      </c>
      <c r="G49" s="186">
        <f>F49*1</f>
        <v>0.5</v>
      </c>
      <c r="H49" s="187">
        <v>19.760000000000002</v>
      </c>
      <c r="I49" s="181">
        <f t="shared" si="7"/>
        <v>9.8800000000000008</v>
      </c>
    </row>
    <row r="50" spans="2:9">
      <c r="B50" s="189" t="s">
        <v>128</v>
      </c>
      <c r="C50" s="190">
        <v>88264</v>
      </c>
      <c r="D50" s="177"/>
      <c r="E50" s="191" t="s">
        <v>14</v>
      </c>
      <c r="F50" s="185">
        <v>0.5</v>
      </c>
      <c r="G50" s="186">
        <f t="shared" ref="G50" si="8">F50*1</f>
        <v>0.5</v>
      </c>
      <c r="H50" s="187">
        <v>0</v>
      </c>
      <c r="I50" s="181">
        <f t="shared" si="7"/>
        <v>0</v>
      </c>
    </row>
    <row r="51" spans="2:9">
      <c r="B51" s="162"/>
      <c r="C51" s="163"/>
      <c r="D51" s="164"/>
      <c r="E51" s="162"/>
      <c r="F51" s="163"/>
      <c r="G51" s="163"/>
      <c r="H51" s="165"/>
      <c r="I51" s="166"/>
    </row>
    <row r="52" spans="2:9" ht="57.6">
      <c r="B52" s="162"/>
      <c r="C52" s="163"/>
      <c r="D52" s="164" t="s">
        <v>315</v>
      </c>
      <c r="E52" s="162"/>
      <c r="F52" s="163"/>
      <c r="G52" s="163"/>
      <c r="H52" s="165"/>
      <c r="I52" s="166"/>
    </row>
    <row r="53" spans="2:9">
      <c r="B53" s="162"/>
      <c r="C53" s="163"/>
      <c r="D53" s="164"/>
      <c r="E53" s="162"/>
      <c r="F53" s="163"/>
      <c r="G53" s="163"/>
      <c r="H53" s="165"/>
      <c r="I53" s="166"/>
    </row>
    <row r="54" spans="2:9">
      <c r="B54" s="162"/>
      <c r="C54" s="163"/>
      <c r="D54" s="164"/>
      <c r="E54" s="162"/>
      <c r="F54" s="163"/>
      <c r="G54" s="163"/>
      <c r="H54" s="165"/>
      <c r="I54" s="166"/>
    </row>
    <row r="55" spans="2:9" ht="24.6">
      <c r="B55" s="162"/>
      <c r="C55" s="163"/>
      <c r="D55" s="390" t="s">
        <v>316</v>
      </c>
      <c r="E55" s="162"/>
      <c r="F55" s="163"/>
      <c r="G55" s="163"/>
      <c r="H55" s="165"/>
      <c r="I55" s="166"/>
    </row>
    <row r="58" spans="2:9" ht="22.8">
      <c r="D58" s="192" t="s">
        <v>197</v>
      </c>
    </row>
    <row r="61" spans="2:9">
      <c r="B61" t="s">
        <v>321</v>
      </c>
      <c r="C61" s="391" t="s">
        <v>320</v>
      </c>
      <c r="D61" t="s">
        <v>319</v>
      </c>
    </row>
    <row r="65" spans="2:9" ht="24">
      <c r="B65" s="167" t="s">
        <v>20</v>
      </c>
      <c r="C65" s="167" t="s">
        <v>20</v>
      </c>
      <c r="D65" s="169" t="s">
        <v>140</v>
      </c>
      <c r="E65" s="170" t="s">
        <v>141</v>
      </c>
      <c r="F65" s="171" t="s">
        <v>142</v>
      </c>
      <c r="G65" s="172"/>
      <c r="H65" s="173" t="s">
        <v>20</v>
      </c>
      <c r="I65" s="173" t="s">
        <v>20</v>
      </c>
    </row>
    <row r="66" spans="2:9">
      <c r="B66" s="167"/>
      <c r="C66" s="167"/>
      <c r="D66" s="169"/>
      <c r="E66" s="170"/>
      <c r="F66" s="171"/>
      <c r="G66" s="172"/>
      <c r="H66" s="173"/>
      <c r="I66" s="174">
        <f>I68+I71+I70+I72+I73</f>
        <v>681.86500000000001</v>
      </c>
    </row>
    <row r="67" spans="2:9" ht="28.8">
      <c r="B67" s="167"/>
      <c r="C67" s="167" t="s">
        <v>302</v>
      </c>
      <c r="D67" s="376" t="s">
        <v>306</v>
      </c>
      <c r="E67" s="170"/>
      <c r="F67" s="168" t="s">
        <v>162</v>
      </c>
      <c r="G67" s="168" t="s">
        <v>119</v>
      </c>
      <c r="H67" s="168" t="s">
        <v>192</v>
      </c>
      <c r="I67" s="168" t="s">
        <v>119</v>
      </c>
    </row>
    <row r="68" spans="2:9">
      <c r="B68" s="377" t="s">
        <v>304</v>
      </c>
      <c r="C68" t="s">
        <v>304</v>
      </c>
      <c r="D68" s="379" t="s">
        <v>303</v>
      </c>
      <c r="E68" s="178" t="s">
        <v>189</v>
      </c>
      <c r="F68">
        <v>1</v>
      </c>
      <c r="G68" s="179">
        <v>1</v>
      </c>
      <c r="H68" s="180">
        <v>180</v>
      </c>
      <c r="I68" s="181">
        <f>G68*H68</f>
        <v>180</v>
      </c>
    </row>
    <row r="69" spans="2:9">
      <c r="B69" s="377"/>
      <c r="C69" s="378"/>
      <c r="E69" s="178"/>
      <c r="F69" s="179"/>
      <c r="G69" s="179"/>
      <c r="H69" s="180"/>
      <c r="I69" s="181"/>
    </row>
    <row r="70" spans="2:9">
      <c r="B70" s="182" t="s">
        <v>128</v>
      </c>
      <c r="C70">
        <v>10507</v>
      </c>
      <c r="D70" t="s">
        <v>299</v>
      </c>
      <c r="E70" s="178" t="s">
        <v>80</v>
      </c>
      <c r="F70" s="185">
        <v>1</v>
      </c>
      <c r="G70" s="186">
        <v>1.25</v>
      </c>
      <c r="H70" s="187">
        <v>346.7</v>
      </c>
      <c r="I70" s="188">
        <f>G70*H70</f>
        <v>433.375</v>
      </c>
    </row>
    <row r="71" spans="2:9">
      <c r="B71" s="189" t="s">
        <v>128</v>
      </c>
      <c r="C71">
        <v>88325</v>
      </c>
      <c r="D71" t="s">
        <v>300</v>
      </c>
      <c r="E71" s="178" t="s">
        <v>65</v>
      </c>
      <c r="F71" s="185">
        <v>1</v>
      </c>
      <c r="G71" s="128">
        <v>1</v>
      </c>
      <c r="H71" s="187">
        <v>21.28</v>
      </c>
      <c r="I71" s="188">
        <f t="shared" ref="I71:I73" si="9">G71*H71</f>
        <v>21.28</v>
      </c>
    </row>
    <row r="72" spans="2:9">
      <c r="B72" s="189"/>
      <c r="C72">
        <v>88309</v>
      </c>
      <c r="D72" t="s">
        <v>155</v>
      </c>
      <c r="E72" s="178" t="s">
        <v>65</v>
      </c>
      <c r="F72" s="185"/>
      <c r="G72" s="186">
        <v>1</v>
      </c>
      <c r="H72" s="187">
        <v>27.45</v>
      </c>
      <c r="I72" s="188">
        <f t="shared" si="9"/>
        <v>27.45</v>
      </c>
    </row>
    <row r="73" spans="2:9">
      <c r="B73" s="189" t="s">
        <v>128</v>
      </c>
      <c r="C73">
        <v>88316</v>
      </c>
      <c r="D73" t="s">
        <v>137</v>
      </c>
      <c r="E73" s="191" t="s">
        <v>65</v>
      </c>
      <c r="F73" s="185">
        <v>1</v>
      </c>
      <c r="G73" s="186">
        <v>1</v>
      </c>
      <c r="H73" s="187">
        <v>19.760000000000002</v>
      </c>
      <c r="I73" s="188">
        <f t="shared" si="9"/>
        <v>19.760000000000002</v>
      </c>
    </row>
    <row r="74" spans="2:9">
      <c r="B74" s="380"/>
      <c r="E74" s="381"/>
      <c r="F74" s="382"/>
      <c r="G74" s="383"/>
      <c r="H74" s="384"/>
      <c r="I74" s="385"/>
    </row>
    <row r="75" spans="2:9">
      <c r="B75" s="380"/>
      <c r="E75" s="381"/>
      <c r="F75" s="382"/>
      <c r="G75" s="383"/>
      <c r="H75" s="384"/>
      <c r="I75" s="385"/>
    </row>
    <row r="76" spans="2:9">
      <c r="B76" s="380"/>
      <c r="E76" s="381"/>
      <c r="F76" s="382"/>
      <c r="G76" s="383"/>
      <c r="H76" s="384"/>
      <c r="I76" s="385"/>
    </row>
    <row r="77" spans="2:9">
      <c r="B77" t="s">
        <v>305</v>
      </c>
    </row>
    <row r="78" spans="2:9">
      <c r="B78" s="517" t="s">
        <v>301</v>
      </c>
      <c r="C78" s="517"/>
      <c r="D78" s="517"/>
      <c r="E78" s="517"/>
      <c r="F78" s="517"/>
      <c r="G78" s="517"/>
      <c r="H78" s="517"/>
      <c r="I78" s="517"/>
    </row>
    <row r="81" spans="2:9" ht="24">
      <c r="B81" s="167" t="s">
        <v>20</v>
      </c>
      <c r="C81" s="167" t="s">
        <v>20</v>
      </c>
      <c r="D81" s="169" t="s">
        <v>140</v>
      </c>
      <c r="E81" s="170" t="s">
        <v>141</v>
      </c>
      <c r="F81" s="171" t="s">
        <v>142</v>
      </c>
      <c r="G81" s="172"/>
      <c r="H81" s="173" t="s">
        <v>20</v>
      </c>
      <c r="I81" s="173" t="s">
        <v>20</v>
      </c>
    </row>
    <row r="82" spans="2:9">
      <c r="B82" s="167"/>
      <c r="C82" s="167"/>
      <c r="D82" s="169"/>
      <c r="E82" s="170"/>
      <c r="F82" s="171"/>
      <c r="G82" s="172"/>
      <c r="H82" s="173"/>
      <c r="I82" s="174">
        <f>I84+I87+I86+I88+I89</f>
        <v>18.995000000000001</v>
      </c>
    </row>
    <row r="83" spans="2:9" ht="22.8">
      <c r="B83" s="167"/>
      <c r="C83" s="167" t="s">
        <v>302</v>
      </c>
      <c r="D83" s="386" t="s">
        <v>307</v>
      </c>
      <c r="E83" s="170"/>
      <c r="F83" s="168" t="s">
        <v>162</v>
      </c>
      <c r="G83" s="168" t="s">
        <v>119</v>
      </c>
      <c r="H83" s="168" t="s">
        <v>192</v>
      </c>
      <c r="I83" s="168" t="s">
        <v>119</v>
      </c>
    </row>
    <row r="84" spans="2:9">
      <c r="B84" s="377" t="s">
        <v>304</v>
      </c>
      <c r="C84" t="s">
        <v>304</v>
      </c>
      <c r="D84" s="148" t="s">
        <v>307</v>
      </c>
      <c r="E84" s="178" t="s">
        <v>189</v>
      </c>
      <c r="F84">
        <v>1</v>
      </c>
      <c r="G84" s="179">
        <v>1</v>
      </c>
      <c r="H84" s="180">
        <v>14.99</v>
      </c>
      <c r="I84" s="181">
        <f>G84*H84</f>
        <v>14.99</v>
      </c>
    </row>
    <row r="85" spans="2:9">
      <c r="B85" s="377"/>
      <c r="C85" s="378"/>
      <c r="E85" s="178"/>
      <c r="F85" s="179"/>
      <c r="G85" s="179"/>
      <c r="H85" s="180"/>
      <c r="I85" s="181"/>
    </row>
    <row r="86" spans="2:9">
      <c r="B86" s="182" t="s">
        <v>128</v>
      </c>
      <c r="C86">
        <v>88267</v>
      </c>
      <c r="D86" t="s">
        <v>308</v>
      </c>
      <c r="E86" s="178" t="s">
        <v>80</v>
      </c>
      <c r="F86" s="185">
        <v>1</v>
      </c>
      <c r="G86" s="186">
        <v>0.15</v>
      </c>
      <c r="H86" s="187">
        <v>26.7</v>
      </c>
      <c r="I86" s="188">
        <f>G86*H86</f>
        <v>4.0049999999999999</v>
      </c>
    </row>
    <row r="90" spans="2:9" ht="24">
      <c r="B90" s="167" t="s">
        <v>20</v>
      </c>
      <c r="C90" s="167" t="s">
        <v>20</v>
      </c>
      <c r="D90" s="169" t="s">
        <v>140</v>
      </c>
      <c r="E90" s="170" t="s">
        <v>141</v>
      </c>
      <c r="F90" s="171" t="s">
        <v>142</v>
      </c>
      <c r="G90" s="172"/>
      <c r="H90" s="173" t="s">
        <v>20</v>
      </c>
      <c r="I90" s="173" t="s">
        <v>20</v>
      </c>
    </row>
    <row r="91" spans="2:9">
      <c r="B91" s="167"/>
      <c r="C91" s="167"/>
      <c r="D91" s="169"/>
      <c r="E91" s="170"/>
      <c r="F91" s="171"/>
      <c r="G91" s="172"/>
      <c r="H91" s="173"/>
      <c r="I91" s="174">
        <f>I93+I96+I95+I97+I98</f>
        <v>205.7</v>
      </c>
    </row>
    <row r="92" spans="2:9" ht="22.8">
      <c r="B92" s="167"/>
      <c r="C92" s="167" t="s">
        <v>302</v>
      </c>
      <c r="D92" s="386" t="s">
        <v>309</v>
      </c>
      <c r="E92" s="170"/>
      <c r="F92" s="168" t="s">
        <v>162</v>
      </c>
      <c r="G92" s="168" t="s">
        <v>119</v>
      </c>
      <c r="H92" s="168" t="s">
        <v>192</v>
      </c>
      <c r="I92" s="168" t="s">
        <v>119</v>
      </c>
    </row>
    <row r="93" spans="2:9">
      <c r="B93" s="377" t="s">
        <v>304</v>
      </c>
      <c r="C93" t="s">
        <v>304</v>
      </c>
      <c r="D93" s="148" t="s">
        <v>309</v>
      </c>
      <c r="E93" s="178" t="s">
        <v>189</v>
      </c>
      <c r="F93">
        <v>1</v>
      </c>
      <c r="G93" s="179">
        <v>1</v>
      </c>
      <c r="H93" s="180">
        <v>179</v>
      </c>
      <c r="I93" s="181">
        <f>G93*H93</f>
        <v>179</v>
      </c>
    </row>
    <row r="94" spans="2:9">
      <c r="B94" s="377"/>
      <c r="C94" s="378"/>
      <c r="E94" s="178"/>
      <c r="F94" s="179"/>
      <c r="G94" s="179"/>
      <c r="H94" s="180"/>
      <c r="I94" s="181"/>
    </row>
    <row r="95" spans="2:9">
      <c r="B95" s="182" t="s">
        <v>128</v>
      </c>
      <c r="C95">
        <v>88267</v>
      </c>
      <c r="D95" t="s">
        <v>308</v>
      </c>
      <c r="E95" s="178" t="s">
        <v>80</v>
      </c>
      <c r="F95" s="185">
        <v>1</v>
      </c>
      <c r="G95" s="186">
        <v>1</v>
      </c>
      <c r="H95" s="187">
        <v>26.7</v>
      </c>
      <c r="I95" s="188">
        <f>G95*H95</f>
        <v>26.7</v>
      </c>
    </row>
    <row r="97" spans="2:2">
      <c r="B97" t="s">
        <v>310</v>
      </c>
    </row>
  </sheetData>
  <mergeCells count="8">
    <mergeCell ref="B78:I78"/>
    <mergeCell ref="A22:C22"/>
    <mergeCell ref="A23:C23"/>
    <mergeCell ref="A2:C2"/>
    <mergeCell ref="A3:C3"/>
    <mergeCell ref="A4:A9"/>
    <mergeCell ref="A11:C11"/>
    <mergeCell ref="A12:C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orcamento</vt:lpstr>
      <vt:lpstr>CRONOGRAMA1</vt:lpstr>
      <vt:lpstr>Memorial Calculo</vt:lpstr>
      <vt:lpstr>BDI</vt:lpstr>
      <vt:lpstr>Planilha2</vt:lpstr>
      <vt:lpstr>COMPOSIÇÃO</vt:lpstr>
      <vt:lpstr>BDI!Area_de_impressao</vt:lpstr>
      <vt:lpstr>CRONOGRAMA1!Area_de_impressao</vt:lpstr>
      <vt:lpstr>'Memorial Calculo'!Area_de_impressao</vt:lpstr>
      <vt:lpstr>orcamento!Area_de_impressao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2021-09-01T22:28:28Z</dcterms:created>
  <dcterms:modified xsi:type="dcterms:W3CDTF">2024-09-23T14:34:10Z</dcterms:modified>
</cp:coreProperties>
</file>